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440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5" i="1" l="1"/>
  <c r="E16" i="1"/>
  <c r="D74" i="1"/>
  <c r="D66" i="1"/>
  <c r="D51" i="1"/>
  <c r="D42" i="1"/>
  <c r="D29" i="1"/>
  <c r="D47" i="1" l="1"/>
  <c r="H34" i="1"/>
  <c r="D77" i="1"/>
  <c r="D76" i="1"/>
  <c r="D75" i="1"/>
  <c r="D73" i="1"/>
  <c r="D72" i="1"/>
  <c r="H71" i="1"/>
  <c r="D71" i="1"/>
  <c r="G70" i="1"/>
  <c r="D70" i="1" s="1"/>
  <c r="D69" i="1"/>
  <c r="D68" i="1"/>
  <c r="D65" i="1" s="1"/>
  <c r="D67" i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H65" i="1"/>
  <c r="F65" i="1"/>
  <c r="E65" i="1"/>
  <c r="D64" i="1"/>
  <c r="D63" i="1"/>
  <c r="D62" i="1"/>
  <c r="D61" i="1"/>
  <c r="D60" i="1"/>
  <c r="D58" i="1"/>
  <c r="D57" i="1"/>
  <c r="D56" i="1"/>
  <c r="F55" i="1"/>
  <c r="E55" i="1"/>
  <c r="D55" i="1" s="1"/>
  <c r="G54" i="1"/>
  <c r="G49" i="1" s="1"/>
  <c r="F54" i="1"/>
  <c r="E54" i="1"/>
  <c r="F53" i="1"/>
  <c r="F49" i="1" s="1"/>
  <c r="E53" i="1"/>
  <c r="D52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D50" i="1"/>
  <c r="H49" i="1"/>
  <c r="C49" i="1"/>
  <c r="D48" i="1"/>
  <c r="G46" i="1"/>
  <c r="F46" i="1"/>
  <c r="E46" i="1"/>
  <c r="D44" i="1"/>
  <c r="D43" i="1"/>
  <c r="D41" i="1"/>
  <c r="D40" i="1"/>
  <c r="D39" i="1"/>
  <c r="F38" i="1"/>
  <c r="E38" i="1"/>
  <c r="G37" i="1"/>
  <c r="D36" i="1"/>
  <c r="D35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H33" i="1"/>
  <c r="F34" i="1"/>
  <c r="C34" i="1"/>
  <c r="D32" i="1"/>
  <c r="D31" i="1"/>
  <c r="D30" i="1"/>
  <c r="D28" i="1"/>
  <c r="D26" i="1"/>
  <c r="D25" i="1"/>
  <c r="D23" i="1"/>
  <c r="D22" i="1"/>
  <c r="D21" i="1"/>
  <c r="D20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H16" i="1"/>
  <c r="F16" i="1"/>
  <c r="C16" i="1"/>
  <c r="F14" i="1"/>
  <c r="E14" i="1"/>
  <c r="D13" i="1"/>
  <c r="G4" i="1"/>
  <c r="D11" i="1"/>
  <c r="D10" i="1"/>
  <c r="D9" i="1"/>
  <c r="D8" i="1"/>
  <c r="D7" i="1"/>
  <c r="D6" i="1"/>
  <c r="D5" i="1"/>
  <c r="H4" i="1"/>
  <c r="C4" i="1"/>
  <c r="G34" i="1" l="1"/>
  <c r="D37" i="1"/>
  <c r="D38" i="1"/>
  <c r="E34" i="1"/>
  <c r="D16" i="1"/>
  <c r="C33" i="1"/>
  <c r="F33" i="1"/>
  <c r="E4" i="1"/>
  <c r="D53" i="1"/>
  <c r="D46" i="1"/>
  <c r="D14" i="1"/>
  <c r="D4" i="1" s="1"/>
  <c r="G16" i="1"/>
  <c r="G78" i="1" s="1"/>
  <c r="D54" i="1"/>
  <c r="G65" i="1"/>
  <c r="G33" i="1" s="1"/>
  <c r="D34" i="1"/>
  <c r="C78" i="1"/>
  <c r="F4" i="1"/>
  <c r="F78" i="1" s="1"/>
  <c r="H78" i="1"/>
  <c r="E49" i="1"/>
  <c r="D49" i="1" l="1"/>
  <c r="D33" i="1" s="1"/>
  <c r="D78" i="1" s="1"/>
  <c r="E33" i="1"/>
  <c r="E78" i="1" s="1"/>
</calcChain>
</file>

<file path=xl/sharedStrings.xml><?xml version="1.0" encoding="utf-8"?>
<sst xmlns="http://schemas.openxmlformats.org/spreadsheetml/2006/main" count="88" uniqueCount="88">
  <si>
    <t>(TEU)</t>
  </si>
  <si>
    <t>Quảng Ninh</t>
  </si>
  <si>
    <t>Cẩm Phả</t>
  </si>
  <si>
    <t>Cảng dầu B12</t>
  </si>
  <si>
    <t>Hải Phòng</t>
  </si>
  <si>
    <t>Đoạn Xá</t>
  </si>
  <si>
    <t>Vật cách</t>
  </si>
  <si>
    <t>Cửa Cấm Hải Phòng</t>
  </si>
  <si>
    <t>Transvina</t>
  </si>
  <si>
    <t>Đình Vũ</t>
  </si>
  <si>
    <t>Nam Hải Đình Vũ</t>
  </si>
  <si>
    <t>Tân Cảng 128 - Hải Phòng</t>
  </si>
  <si>
    <t>Thanh Hoá</t>
  </si>
  <si>
    <t>Nghệ Tĩnh</t>
  </si>
  <si>
    <t>Lào-Việt</t>
  </si>
  <si>
    <t>Quảng Bình</t>
  </si>
  <si>
    <t>Cửa Việt</t>
  </si>
  <si>
    <t>Thuận An</t>
  </si>
  <si>
    <t>Chân Mây</t>
  </si>
  <si>
    <t>Đà Nẵng</t>
  </si>
  <si>
    <t>Hải Sơn</t>
  </si>
  <si>
    <t>Kỳ Hà - Chu Lai</t>
  </si>
  <si>
    <t>PTSC Quảng Ngãi</t>
  </si>
  <si>
    <t>Quy Nhơn</t>
  </si>
  <si>
    <t>Thị Nại</t>
  </si>
  <si>
    <t>Vũng Rô</t>
  </si>
  <si>
    <t>Nha Trang</t>
  </si>
  <si>
    <t>Cam Ranh</t>
  </si>
  <si>
    <t>Đồng Nai</t>
  </si>
  <si>
    <t>Long Thành</t>
  </si>
  <si>
    <t>Bình Dương</t>
  </si>
  <si>
    <t>Tân Cảng Cát Lái</t>
  </si>
  <si>
    <t>Sài Gòn</t>
  </si>
  <si>
    <t>Tân Thuận Đông</t>
  </si>
  <si>
    <t>Bến Nghé</t>
  </si>
  <si>
    <t>VICT</t>
  </si>
  <si>
    <t>Rau quả</t>
  </si>
  <si>
    <t>Bông Sen (Lotus)</t>
  </si>
  <si>
    <t>Xăng dầu Nhà Bè</t>
  </si>
  <si>
    <t>SPCT</t>
  </si>
  <si>
    <t>Sài Gòn Hiệp Phước</t>
  </si>
  <si>
    <t>Tân Cảng Hiệp Phước</t>
  </si>
  <si>
    <t xml:space="preserve">SITV </t>
  </si>
  <si>
    <t>Phú Mỹ</t>
  </si>
  <si>
    <t>SP-PSA</t>
  </si>
  <si>
    <t>TCIT</t>
  </si>
  <si>
    <t>CMIT</t>
  </si>
  <si>
    <t>TCTT</t>
  </si>
  <si>
    <t>SSIT</t>
  </si>
  <si>
    <t>Interflour Cái Mép</t>
  </si>
  <si>
    <t xml:space="preserve">Bến Đầm </t>
  </si>
  <si>
    <t>Thương Cảng Vũng tàu</t>
  </si>
  <si>
    <t>PVC-MS</t>
  </si>
  <si>
    <t>PV Shipyard</t>
  </si>
  <si>
    <t>Đông Xuyên</t>
  </si>
  <si>
    <t>Xăng dầu Petec Cái Mép</t>
  </si>
  <si>
    <t>Phú Đông</t>
  </si>
  <si>
    <t>Mỹ Tho</t>
  </si>
  <si>
    <t>Đồng Tháp (TC Sa Đéc)</t>
  </si>
  <si>
    <t>Bảo Mai</t>
  </si>
  <si>
    <t>Bình Minh</t>
  </si>
  <si>
    <t>Vĩnh Long</t>
  </si>
  <si>
    <t>TC Cái Cui</t>
  </si>
  <si>
    <t>Cần Thơ</t>
  </si>
  <si>
    <t>Trà Nóc Cần Thơ</t>
  </si>
  <si>
    <t>CN Tàu Thủy VT Cần Thơ</t>
  </si>
  <si>
    <t xml:space="preserve">An Giang </t>
  </si>
  <si>
    <t>Vinalines Hậu Giang</t>
  </si>
  <si>
    <t>Năm Căn</t>
  </si>
  <si>
    <t>VPA - SUMMARY OF THROUGHPUT IN  2017</t>
  </si>
  <si>
    <t>Port</t>
  </si>
  <si>
    <t>AREA</t>
  </si>
  <si>
    <t>No</t>
  </si>
  <si>
    <t>Vessel</t>
  </si>
  <si>
    <t>Calls</t>
  </si>
  <si>
    <t>Total</t>
  </si>
  <si>
    <t>Import</t>
  </si>
  <si>
    <t>Export</t>
  </si>
  <si>
    <t>Domestic</t>
  </si>
  <si>
    <t>incl.</t>
  </si>
  <si>
    <t>NORTHERN</t>
  </si>
  <si>
    <t>CENTRAL</t>
  </si>
  <si>
    <t>SOUTHERN</t>
  </si>
  <si>
    <t>HCMC + Dong Nai</t>
  </si>
  <si>
    <t>Ba Ria - Vung Tau</t>
  </si>
  <si>
    <t>Mekong Delta</t>
  </si>
  <si>
    <t>TOTAL</t>
  </si>
  <si>
    <t>VOLUME (1,000 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</si>
</sst>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3" borderId="8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3" fontId="4" fillId="0" borderId="11" xfId="0" applyNumberFormat="1" applyFont="1" applyBorder="1"/>
    <xf numFmtId="3" fontId="4" fillId="0" borderId="11" xfId="0" applyNumberFormat="1" applyFont="1" applyFill="1" applyBorder="1"/>
    <xf numFmtId="165" fontId="4" fillId="0" borderId="13" xfId="1" applyNumberFormat="1" applyFont="1" applyBorder="1"/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/>
    <xf numFmtId="3" fontId="4" fillId="4" borderId="15" xfId="0" applyNumberFormat="1" applyFont="1" applyFill="1" applyBorder="1"/>
    <xf numFmtId="165" fontId="4" fillId="4" borderId="15" xfId="1" applyNumberFormat="1" applyFont="1" applyFill="1" applyBorder="1"/>
    <xf numFmtId="165" fontId="4" fillId="4" borderId="17" xfId="1" applyNumberFormat="1" applyFont="1" applyFill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3" fontId="4" fillId="0" borderId="15" xfId="0" applyNumberFormat="1" applyFont="1" applyBorder="1"/>
    <xf numFmtId="3" fontId="4" fillId="0" borderId="15" xfId="0" applyNumberFormat="1" applyFont="1" applyFill="1" applyBorder="1"/>
    <xf numFmtId="165" fontId="4" fillId="0" borderId="17" xfId="1" applyNumberFormat="1" applyFont="1" applyBorder="1"/>
    <xf numFmtId="165" fontId="0" fillId="0" borderId="0" xfId="0" applyNumberFormat="1" applyFont="1"/>
    <xf numFmtId="3" fontId="4" fillId="0" borderId="18" xfId="0" applyNumberFormat="1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3" fontId="4" fillId="0" borderId="20" xfId="0" applyNumberFormat="1" applyFont="1" applyBorder="1"/>
    <xf numFmtId="3" fontId="4" fillId="0" borderId="20" xfId="0" applyNumberFormat="1" applyFont="1" applyFill="1" applyBorder="1"/>
    <xf numFmtId="165" fontId="4" fillId="0" borderId="22" xfId="1" applyNumberFormat="1" applyFont="1" applyBorder="1"/>
    <xf numFmtId="3" fontId="4" fillId="0" borderId="12" xfId="0" applyNumberFormat="1" applyFont="1" applyBorder="1"/>
    <xf numFmtId="3" fontId="4" fillId="0" borderId="15" xfId="0" applyNumberFormat="1" applyFont="1" applyFill="1" applyBorder="1" applyAlignment="1">
      <alignment vertical="center"/>
    </xf>
    <xf numFmtId="3" fontId="4" fillId="0" borderId="23" xfId="0" applyNumberFormat="1" applyFont="1" applyBorder="1"/>
    <xf numFmtId="3" fontId="4" fillId="4" borderId="16" xfId="0" applyNumberFormat="1" applyFont="1" applyFill="1" applyBorder="1"/>
    <xf numFmtId="3" fontId="4" fillId="4" borderId="15" xfId="0" applyNumberFormat="1" applyFont="1" applyFill="1" applyBorder="1" applyAlignment="1">
      <alignment vertical="center"/>
    </xf>
    <xf numFmtId="3" fontId="4" fillId="4" borderId="24" xfId="0" applyNumberFormat="1" applyFont="1" applyFill="1" applyBorder="1"/>
    <xf numFmtId="3" fontId="4" fillId="0" borderId="16" xfId="0" applyNumberFormat="1" applyFont="1" applyFill="1" applyBorder="1"/>
    <xf numFmtId="3" fontId="4" fillId="0" borderId="24" xfId="0" applyNumberFormat="1" applyFont="1" applyBorder="1"/>
    <xf numFmtId="0" fontId="4" fillId="4" borderId="16" xfId="0" applyFont="1" applyFill="1" applyBorder="1"/>
    <xf numFmtId="0" fontId="4" fillId="4" borderId="24" xfId="0" applyFont="1" applyFill="1" applyBorder="1"/>
    <xf numFmtId="0" fontId="4" fillId="0" borderId="16" xfId="0" applyFont="1" applyBorder="1"/>
    <xf numFmtId="3" fontId="4" fillId="0" borderId="16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4" fillId="4" borderId="16" xfId="0" applyNumberFormat="1" applyFont="1" applyFill="1" applyBorder="1" applyAlignment="1">
      <alignment horizontal="right"/>
    </xf>
    <xf numFmtId="0" fontId="4" fillId="4" borderId="20" xfId="0" applyFont="1" applyFill="1" applyBorder="1"/>
    <xf numFmtId="3" fontId="4" fillId="4" borderId="21" xfId="0" applyNumberFormat="1" applyFont="1" applyFill="1" applyBorder="1" applyAlignment="1">
      <alignment horizontal="right"/>
    </xf>
    <xf numFmtId="3" fontId="4" fillId="4" borderId="20" xfId="0" applyNumberFormat="1" applyFont="1" applyFill="1" applyBorder="1" applyAlignment="1">
      <alignment vertical="center"/>
    </xf>
    <xf numFmtId="3" fontId="4" fillId="4" borderId="25" xfId="0" applyNumberFormat="1" applyFont="1" applyFill="1" applyBorder="1"/>
    <xf numFmtId="3" fontId="4" fillId="4" borderId="20" xfId="0" applyNumberFormat="1" applyFont="1" applyFill="1" applyBorder="1"/>
    <xf numFmtId="165" fontId="4" fillId="4" borderId="22" xfId="1" applyNumberFormat="1" applyFont="1" applyFill="1" applyBorder="1"/>
    <xf numFmtId="3" fontId="3" fillId="2" borderId="26" xfId="0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3" fontId="3" fillId="3" borderId="29" xfId="0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/>
    </xf>
    <xf numFmtId="3" fontId="4" fillId="4" borderId="15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4" fillId="4" borderId="17" xfId="0" applyNumberFormat="1" applyFont="1" applyFill="1" applyBorder="1"/>
    <xf numFmtId="0" fontId="4" fillId="0" borderId="15" xfId="0" applyFont="1" applyFill="1" applyBorder="1"/>
    <xf numFmtId="3" fontId="4" fillId="7" borderId="15" xfId="0" applyNumberFormat="1" applyFont="1" applyFill="1" applyBorder="1" applyAlignment="1">
      <alignment horizontal="right"/>
    </xf>
    <xf numFmtId="3" fontId="4" fillId="7" borderId="15" xfId="0" applyNumberFormat="1" applyFont="1" applyFill="1" applyBorder="1"/>
    <xf numFmtId="0" fontId="4" fillId="0" borderId="10" xfId="0" applyFont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2" borderId="17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right"/>
    </xf>
    <xf numFmtId="3" fontId="4" fillId="4" borderId="20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3" fontId="3" fillId="5" borderId="26" xfId="0" applyNumberFormat="1" applyFont="1" applyFill="1" applyBorder="1" applyAlignment="1">
      <alignment horizontal="right" vertical="center"/>
    </xf>
    <xf numFmtId="3" fontId="3" fillId="6" borderId="5" xfId="0" applyNumberFormat="1" applyFont="1" applyFill="1" applyBorder="1" applyAlignment="1">
      <alignment horizontal="right" vertical="center"/>
    </xf>
    <xf numFmtId="3" fontId="3" fillId="6" borderId="8" xfId="0" applyNumberFormat="1" applyFont="1" applyFill="1" applyBorder="1" applyAlignment="1">
      <alignment horizontal="right" vertical="center"/>
    </xf>
    <xf numFmtId="3" fontId="3" fillId="6" borderId="9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K16" sqref="K16"/>
    </sheetView>
  </sheetViews>
  <sheetFormatPr defaultRowHeight="15" x14ac:dyDescent="0.25"/>
  <cols>
    <col min="1" max="1" width="5" style="2" bestFit="1" customWidth="1"/>
    <col min="2" max="2" width="26.7109375" style="2" bestFit="1" customWidth="1"/>
    <col min="3" max="3" width="8.85546875" style="2" bestFit="1" customWidth="1"/>
    <col min="4" max="5" width="12.42578125" style="2" bestFit="1" customWidth="1"/>
    <col min="6" max="8" width="11.28515625" style="2" bestFit="1" customWidth="1"/>
    <col min="9" max="16384" width="9.140625" style="2"/>
  </cols>
  <sheetData>
    <row r="1" spans="1:10" ht="23.25" customHeight="1" thickBot="1" x14ac:dyDescent="0.3">
      <c r="A1" s="1" t="s">
        <v>69</v>
      </c>
      <c r="B1" s="1"/>
      <c r="C1" s="1"/>
      <c r="D1" s="1"/>
      <c r="E1" s="1"/>
      <c r="F1" s="1"/>
      <c r="G1" s="1"/>
      <c r="H1" s="1"/>
    </row>
    <row r="2" spans="1:10" x14ac:dyDescent="0.25">
      <c r="A2" s="3" t="s">
        <v>72</v>
      </c>
      <c r="B2" s="4" t="s">
        <v>71</v>
      </c>
      <c r="C2" s="5" t="s">
        <v>73</v>
      </c>
      <c r="D2" s="6" t="s">
        <v>87</v>
      </c>
      <c r="E2" s="6"/>
      <c r="F2" s="6"/>
      <c r="G2" s="6"/>
      <c r="H2" s="7" t="s">
        <v>79</v>
      </c>
    </row>
    <row r="3" spans="1:10" ht="15.75" thickBot="1" x14ac:dyDescent="0.3">
      <c r="A3" s="8"/>
      <c r="B3" s="9" t="s">
        <v>70</v>
      </c>
      <c r="C3" s="10" t="s">
        <v>74</v>
      </c>
      <c r="D3" s="10" t="s">
        <v>75</v>
      </c>
      <c r="E3" s="10" t="s">
        <v>76</v>
      </c>
      <c r="F3" s="10" t="s">
        <v>77</v>
      </c>
      <c r="G3" s="10" t="s">
        <v>78</v>
      </c>
      <c r="H3" s="11" t="s">
        <v>0</v>
      </c>
    </row>
    <row r="4" spans="1:10" ht="15.75" thickBot="1" x14ac:dyDescent="0.3">
      <c r="A4" s="12"/>
      <c r="B4" s="13" t="s">
        <v>80</v>
      </c>
      <c r="C4" s="14">
        <f t="shared" ref="C4:H4" si="0">SUM(C5:C15)</f>
        <v>9166</v>
      </c>
      <c r="D4" s="14">
        <f t="shared" si="0"/>
        <v>73543207.200000003</v>
      </c>
      <c r="E4" s="15">
        <f t="shared" si="0"/>
        <v>32834844</v>
      </c>
      <c r="F4" s="15">
        <f t="shared" si="0"/>
        <v>21007159</v>
      </c>
      <c r="G4" s="15">
        <f t="shared" si="0"/>
        <v>19701204</v>
      </c>
      <c r="H4" s="16">
        <f t="shared" si="0"/>
        <v>2772505</v>
      </c>
    </row>
    <row r="5" spans="1:10" x14ac:dyDescent="0.25">
      <c r="A5" s="17">
        <v>1</v>
      </c>
      <c r="B5" s="18" t="s">
        <v>1</v>
      </c>
      <c r="C5" s="19">
        <v>324</v>
      </c>
      <c r="D5" s="20">
        <f t="shared" ref="D5:D14" si="1">E5+F5+G5</f>
        <v>7289401</v>
      </c>
      <c r="E5" s="19">
        <v>4563505</v>
      </c>
      <c r="F5" s="19">
        <v>1831468</v>
      </c>
      <c r="G5" s="19">
        <v>894428</v>
      </c>
      <c r="H5" s="21">
        <v>0</v>
      </c>
    </row>
    <row r="6" spans="1:10" x14ac:dyDescent="0.25">
      <c r="A6" s="22">
        <v>2</v>
      </c>
      <c r="B6" s="23" t="s">
        <v>2</v>
      </c>
      <c r="C6" s="24">
        <v>900</v>
      </c>
      <c r="D6" s="24">
        <f t="shared" si="1"/>
        <v>9128567</v>
      </c>
      <c r="E6" s="25"/>
      <c r="F6" s="24">
        <v>775121</v>
      </c>
      <c r="G6" s="24">
        <v>8353446</v>
      </c>
      <c r="H6" s="26">
        <v>0</v>
      </c>
    </row>
    <row r="7" spans="1:10" x14ac:dyDescent="0.25">
      <c r="A7" s="27">
        <v>3</v>
      </c>
      <c r="B7" s="28" t="s">
        <v>3</v>
      </c>
      <c r="C7" s="29">
        <v>3036</v>
      </c>
      <c r="D7" s="30">
        <f t="shared" si="1"/>
        <v>5401202</v>
      </c>
      <c r="E7" s="29">
        <v>4368202</v>
      </c>
      <c r="F7" s="29">
        <v>1033000</v>
      </c>
      <c r="G7" s="29"/>
      <c r="H7" s="31"/>
    </row>
    <row r="8" spans="1:10" x14ac:dyDescent="0.25">
      <c r="A8" s="22">
        <v>4</v>
      </c>
      <c r="B8" s="23" t="s">
        <v>4</v>
      </c>
      <c r="C8" s="24">
        <v>1996</v>
      </c>
      <c r="D8" s="24">
        <f t="shared" si="1"/>
        <v>23894000</v>
      </c>
      <c r="E8" s="24">
        <v>11768000</v>
      </c>
      <c r="F8" s="24">
        <v>6190000</v>
      </c>
      <c r="G8" s="24">
        <v>5936000</v>
      </c>
      <c r="H8" s="26">
        <v>1110239</v>
      </c>
    </row>
    <row r="9" spans="1:10" x14ac:dyDescent="0.25">
      <c r="A9" s="27">
        <v>5</v>
      </c>
      <c r="B9" s="28" t="s">
        <v>5</v>
      </c>
      <c r="C9" s="29">
        <v>215</v>
      </c>
      <c r="D9" s="30">
        <f t="shared" si="1"/>
        <v>1704183</v>
      </c>
      <c r="E9" s="29">
        <v>769625</v>
      </c>
      <c r="F9" s="29">
        <v>19744</v>
      </c>
      <c r="G9" s="29">
        <v>914814</v>
      </c>
      <c r="H9" s="31">
        <v>55141</v>
      </c>
    </row>
    <row r="10" spans="1:10" x14ac:dyDescent="0.25">
      <c r="A10" s="22">
        <v>6</v>
      </c>
      <c r="B10" s="23" t="s">
        <v>6</v>
      </c>
      <c r="C10" s="24">
        <v>905</v>
      </c>
      <c r="D10" s="24">
        <f t="shared" si="1"/>
        <v>2421410</v>
      </c>
      <c r="E10" s="24">
        <v>60818</v>
      </c>
      <c r="F10" s="24">
        <v>9535</v>
      </c>
      <c r="G10" s="24">
        <v>2351057</v>
      </c>
      <c r="H10" s="26"/>
    </row>
    <row r="11" spans="1:10" x14ac:dyDescent="0.25">
      <c r="A11" s="27">
        <v>7</v>
      </c>
      <c r="B11" s="28" t="s">
        <v>7</v>
      </c>
      <c r="C11" s="29">
        <v>95</v>
      </c>
      <c r="D11" s="30">
        <f t="shared" si="1"/>
        <v>88421</v>
      </c>
      <c r="E11" s="29">
        <v>72800</v>
      </c>
      <c r="F11" s="29">
        <v>1412</v>
      </c>
      <c r="G11" s="29">
        <v>14209</v>
      </c>
      <c r="H11" s="31"/>
    </row>
    <row r="12" spans="1:10" x14ac:dyDescent="0.25">
      <c r="A12" s="22">
        <v>8</v>
      </c>
      <c r="B12" s="23" t="s">
        <v>8</v>
      </c>
      <c r="C12" s="24">
        <v>76</v>
      </c>
      <c r="D12" s="24">
        <v>1044052</v>
      </c>
      <c r="E12" s="24">
        <v>425456</v>
      </c>
      <c r="F12" s="24">
        <v>85824</v>
      </c>
      <c r="G12" s="24">
        <v>532772</v>
      </c>
      <c r="H12" s="26">
        <v>62818</v>
      </c>
      <c r="J12" s="32"/>
    </row>
    <row r="13" spans="1:10" x14ac:dyDescent="0.25">
      <c r="A13" s="27">
        <v>9</v>
      </c>
      <c r="B13" s="28" t="s">
        <v>9</v>
      </c>
      <c r="C13" s="33">
        <v>640</v>
      </c>
      <c r="D13" s="30">
        <f t="shared" si="1"/>
        <v>9259208</v>
      </c>
      <c r="E13" s="29">
        <v>4299498</v>
      </c>
      <c r="F13" s="29">
        <v>4323970</v>
      </c>
      <c r="G13" s="29">
        <v>635740</v>
      </c>
      <c r="H13" s="31">
        <v>661372</v>
      </c>
    </row>
    <row r="14" spans="1:10" x14ac:dyDescent="0.25">
      <c r="A14" s="22">
        <v>10</v>
      </c>
      <c r="B14" s="23" t="s">
        <v>10</v>
      </c>
      <c r="C14" s="24">
        <v>550</v>
      </c>
      <c r="D14" s="24">
        <f t="shared" si="1"/>
        <v>9592845</v>
      </c>
      <c r="E14" s="24">
        <f>327695*15</f>
        <v>4915425</v>
      </c>
      <c r="F14" s="24">
        <f>311828*15</f>
        <v>4677420</v>
      </c>
      <c r="G14" s="24"/>
      <c r="H14" s="26">
        <v>639523</v>
      </c>
    </row>
    <row r="15" spans="1:10" ht="15.75" thickBot="1" x14ac:dyDescent="0.3">
      <c r="A15" s="34">
        <v>11</v>
      </c>
      <c r="B15" s="35" t="s">
        <v>11</v>
      </c>
      <c r="C15" s="36">
        <v>429</v>
      </c>
      <c r="D15" s="37">
        <v>3719918.2</v>
      </c>
      <c r="E15" s="36">
        <v>1591515</v>
      </c>
      <c r="F15" s="36">
        <v>2059665</v>
      </c>
      <c r="G15" s="36">
        <v>68738</v>
      </c>
      <c r="H15" s="38">
        <v>243412</v>
      </c>
    </row>
    <row r="16" spans="1:10" ht="15.75" thickBot="1" x14ac:dyDescent="0.3">
      <c r="A16" s="12"/>
      <c r="B16" s="13" t="s">
        <v>81</v>
      </c>
      <c r="C16" s="14">
        <f t="shared" ref="C16:H16" si="2">SUM(C17:C32)</f>
        <v>8518</v>
      </c>
      <c r="D16" s="14">
        <f>SUM(D17:D32)</f>
        <v>29827894.719999999</v>
      </c>
      <c r="E16" s="15">
        <f>SUM(E17:E32)</f>
        <v>3878058</v>
      </c>
      <c r="F16" s="15">
        <f t="shared" si="2"/>
        <v>14818594</v>
      </c>
      <c r="G16" s="15">
        <f t="shared" si="2"/>
        <v>10889742.720000001</v>
      </c>
      <c r="H16" s="16">
        <f t="shared" si="2"/>
        <v>524678</v>
      </c>
    </row>
    <row r="17" spans="1:8" x14ac:dyDescent="0.25">
      <c r="A17" s="17">
        <v>1</v>
      </c>
      <c r="B17" s="18" t="s">
        <v>12</v>
      </c>
      <c r="C17" s="39">
        <v>319</v>
      </c>
      <c r="D17" s="40">
        <v>291500</v>
      </c>
      <c r="E17" s="41"/>
      <c r="F17" s="19">
        <v>50000</v>
      </c>
      <c r="G17" s="19"/>
      <c r="H17" s="21"/>
    </row>
    <row r="18" spans="1:8" x14ac:dyDescent="0.25">
      <c r="A18" s="22">
        <f>A17+1</f>
        <v>2</v>
      </c>
      <c r="B18" s="23" t="s">
        <v>13</v>
      </c>
      <c r="C18" s="42">
        <v>1305</v>
      </c>
      <c r="D18" s="43">
        <v>3639418</v>
      </c>
      <c r="E18" s="44">
        <v>247587</v>
      </c>
      <c r="F18" s="24">
        <v>1210494</v>
      </c>
      <c r="G18" s="24">
        <v>2181337</v>
      </c>
      <c r="H18" s="26">
        <v>59783</v>
      </c>
    </row>
    <row r="19" spans="1:8" x14ac:dyDescent="0.25">
      <c r="A19" s="27">
        <f t="shared" ref="A19:A32" si="3">A18+1</f>
        <v>3</v>
      </c>
      <c r="B19" s="28" t="s">
        <v>14</v>
      </c>
      <c r="C19" s="45">
        <v>294</v>
      </c>
      <c r="D19" s="40">
        <v>2450000</v>
      </c>
      <c r="E19" s="46">
        <v>51500</v>
      </c>
      <c r="F19" s="29">
        <v>2118500</v>
      </c>
      <c r="G19" s="29">
        <v>280000</v>
      </c>
      <c r="H19" s="31"/>
    </row>
    <row r="20" spans="1:8" x14ac:dyDescent="0.25">
      <c r="A20" s="22">
        <f t="shared" si="3"/>
        <v>4</v>
      </c>
      <c r="B20" s="23" t="s">
        <v>15</v>
      </c>
      <c r="C20" s="47">
        <v>80</v>
      </c>
      <c r="D20" s="43">
        <f t="shared" ref="D20:D31" si="4">E20+F20+G20</f>
        <v>133482</v>
      </c>
      <c r="E20" s="48"/>
      <c r="F20" s="23"/>
      <c r="G20" s="25">
        <v>133482</v>
      </c>
      <c r="H20" s="26"/>
    </row>
    <row r="21" spans="1:8" x14ac:dyDescent="0.25">
      <c r="A21" s="27">
        <f t="shared" si="3"/>
        <v>5</v>
      </c>
      <c r="B21" s="28" t="s">
        <v>16</v>
      </c>
      <c r="C21" s="49">
        <v>175</v>
      </c>
      <c r="D21" s="40">
        <f t="shared" si="4"/>
        <v>136156</v>
      </c>
      <c r="E21" s="46"/>
      <c r="F21" s="29">
        <v>87084</v>
      </c>
      <c r="G21" s="29">
        <v>49072</v>
      </c>
      <c r="H21" s="31"/>
    </row>
    <row r="22" spans="1:8" x14ac:dyDescent="0.25">
      <c r="A22" s="22">
        <f t="shared" si="3"/>
        <v>6</v>
      </c>
      <c r="B22" s="23" t="s">
        <v>17</v>
      </c>
      <c r="C22" s="42">
        <v>408</v>
      </c>
      <c r="D22" s="43">
        <f t="shared" si="4"/>
        <v>324000</v>
      </c>
      <c r="E22" s="44"/>
      <c r="F22" s="24"/>
      <c r="G22" s="24">
        <v>324000</v>
      </c>
      <c r="H22" s="26"/>
    </row>
    <row r="23" spans="1:8" x14ac:dyDescent="0.25">
      <c r="A23" s="27">
        <f t="shared" si="3"/>
        <v>7</v>
      </c>
      <c r="B23" s="28" t="s">
        <v>18</v>
      </c>
      <c r="C23" s="50">
        <v>338</v>
      </c>
      <c r="D23" s="40">
        <f t="shared" si="4"/>
        <v>2260000</v>
      </c>
      <c r="E23" s="46">
        <v>34000</v>
      </c>
      <c r="F23" s="29">
        <v>1626000</v>
      </c>
      <c r="G23" s="29">
        <v>600000</v>
      </c>
      <c r="H23" s="31"/>
    </row>
    <row r="24" spans="1:8" x14ac:dyDescent="0.25">
      <c r="A24" s="22">
        <f t="shared" si="3"/>
        <v>8</v>
      </c>
      <c r="B24" s="23" t="s">
        <v>19</v>
      </c>
      <c r="C24" s="42">
        <v>1860</v>
      </c>
      <c r="D24" s="43">
        <v>8028000</v>
      </c>
      <c r="E24" s="44">
        <v>2307624</v>
      </c>
      <c r="F24" s="24">
        <v>3256075</v>
      </c>
      <c r="G24" s="24">
        <v>2464301</v>
      </c>
      <c r="H24" s="26">
        <v>349500</v>
      </c>
    </row>
    <row r="25" spans="1:8" x14ac:dyDescent="0.25">
      <c r="A25" s="27">
        <f t="shared" si="3"/>
        <v>9</v>
      </c>
      <c r="B25" s="28" t="s">
        <v>20</v>
      </c>
      <c r="C25" s="51">
        <v>230</v>
      </c>
      <c r="D25" s="40">
        <f t="shared" si="4"/>
        <v>170000</v>
      </c>
      <c r="E25" s="46">
        <v>17000</v>
      </c>
      <c r="F25" s="29"/>
      <c r="G25" s="29">
        <v>153000</v>
      </c>
      <c r="H25" s="31"/>
    </row>
    <row r="26" spans="1:8" x14ac:dyDescent="0.25">
      <c r="A26" s="22">
        <f t="shared" si="3"/>
        <v>10</v>
      </c>
      <c r="B26" s="23" t="s">
        <v>21</v>
      </c>
      <c r="C26" s="52">
        <v>178</v>
      </c>
      <c r="D26" s="43">
        <f t="shared" si="4"/>
        <v>228000</v>
      </c>
      <c r="E26" s="44"/>
      <c r="F26" s="24">
        <v>30000</v>
      </c>
      <c r="G26" s="24">
        <v>198000</v>
      </c>
      <c r="H26" s="26"/>
    </row>
    <row r="27" spans="1:8" x14ac:dyDescent="0.25">
      <c r="A27" s="27">
        <f t="shared" si="3"/>
        <v>11</v>
      </c>
      <c r="B27" s="28" t="s">
        <v>22</v>
      </c>
      <c r="C27" s="51">
        <v>279</v>
      </c>
      <c r="D27" s="40">
        <v>1578484</v>
      </c>
      <c r="E27" s="46">
        <v>81305</v>
      </c>
      <c r="F27" s="29">
        <v>1297000</v>
      </c>
      <c r="G27" s="29">
        <v>200179</v>
      </c>
      <c r="H27" s="31"/>
    </row>
    <row r="28" spans="1:8" x14ac:dyDescent="0.25">
      <c r="A28" s="22">
        <f t="shared" si="3"/>
        <v>12</v>
      </c>
      <c r="B28" s="23" t="s">
        <v>23</v>
      </c>
      <c r="C28" s="52">
        <v>1627</v>
      </c>
      <c r="D28" s="43">
        <f t="shared" si="4"/>
        <v>7173358</v>
      </c>
      <c r="E28" s="44">
        <v>1080927</v>
      </c>
      <c r="F28" s="24">
        <v>4108815</v>
      </c>
      <c r="G28" s="24">
        <v>1983616</v>
      </c>
      <c r="H28" s="26">
        <v>115395</v>
      </c>
    </row>
    <row r="29" spans="1:8" x14ac:dyDescent="0.25">
      <c r="A29" s="27">
        <f t="shared" si="3"/>
        <v>13</v>
      </c>
      <c r="B29" s="28" t="s">
        <v>24</v>
      </c>
      <c r="C29" s="51">
        <v>509</v>
      </c>
      <c r="D29" s="40">
        <f>E29+F29+G29</f>
        <v>951336</v>
      </c>
      <c r="E29" s="46">
        <v>4468</v>
      </c>
      <c r="F29" s="29">
        <v>31962</v>
      </c>
      <c r="G29" s="29">
        <v>914906</v>
      </c>
      <c r="H29" s="31"/>
    </row>
    <row r="30" spans="1:8" x14ac:dyDescent="0.25">
      <c r="A30" s="22">
        <f t="shared" si="3"/>
        <v>14</v>
      </c>
      <c r="B30" s="23" t="s">
        <v>25</v>
      </c>
      <c r="C30" s="52">
        <v>228</v>
      </c>
      <c r="D30" s="43">
        <f t="shared" si="4"/>
        <v>311243.71999999997</v>
      </c>
      <c r="E30" s="44"/>
      <c r="F30" s="24"/>
      <c r="G30" s="24">
        <v>311243.71999999997</v>
      </c>
      <c r="H30" s="26"/>
    </row>
    <row r="31" spans="1:8" x14ac:dyDescent="0.25">
      <c r="A31" s="27">
        <f t="shared" si="3"/>
        <v>15</v>
      </c>
      <c r="B31" s="28" t="s">
        <v>26</v>
      </c>
      <c r="C31" s="51">
        <v>299</v>
      </c>
      <c r="D31" s="40">
        <f t="shared" si="4"/>
        <v>518946</v>
      </c>
      <c r="E31" s="46"/>
      <c r="F31" s="29"/>
      <c r="G31" s="29">
        <v>518946</v>
      </c>
      <c r="H31" s="31"/>
    </row>
    <row r="32" spans="1:8" ht="15.75" thickBot="1" x14ac:dyDescent="0.3">
      <c r="A32" s="22">
        <f t="shared" si="3"/>
        <v>16</v>
      </c>
      <c r="B32" s="53" t="s">
        <v>27</v>
      </c>
      <c r="C32" s="54">
        <v>389</v>
      </c>
      <c r="D32" s="55">
        <f>E32+F32+G32</f>
        <v>1633971</v>
      </c>
      <c r="E32" s="56">
        <v>53647</v>
      </c>
      <c r="F32" s="57">
        <v>1002664</v>
      </c>
      <c r="G32" s="57">
        <v>577660</v>
      </c>
      <c r="H32" s="58"/>
    </row>
    <row r="33" spans="1:8" ht="15.75" thickBot="1" x14ac:dyDescent="0.3">
      <c r="A33" s="12"/>
      <c r="B33" s="13" t="s">
        <v>82</v>
      </c>
      <c r="C33" s="59">
        <f>C34+C49+C65</f>
        <v>14380</v>
      </c>
      <c r="D33" s="60">
        <f t="shared" ref="D33:H33" si="5">D34+D49+D65</f>
        <v>168376198.88</v>
      </c>
      <c r="E33" s="60">
        <f t="shared" si="5"/>
        <v>74430114.780000001</v>
      </c>
      <c r="F33" s="60">
        <f t="shared" si="5"/>
        <v>55584713.469999999</v>
      </c>
      <c r="G33" s="60">
        <f t="shared" si="5"/>
        <v>25973218.629999999</v>
      </c>
      <c r="H33" s="61">
        <f t="shared" si="5"/>
        <v>8668431</v>
      </c>
    </row>
    <row r="34" spans="1:8" x14ac:dyDescent="0.25">
      <c r="A34" s="62"/>
      <c r="B34" s="63" t="s">
        <v>83</v>
      </c>
      <c r="C34" s="64">
        <f t="shared" ref="C34:F34" si="6">SUM(C35:C48)</f>
        <v>9084</v>
      </c>
      <c r="D34" s="64">
        <f t="shared" si="6"/>
        <v>107627915</v>
      </c>
      <c r="E34" s="64">
        <f>SUM(E35:E48)</f>
        <v>45978047</v>
      </c>
      <c r="F34" s="64">
        <f t="shared" si="6"/>
        <v>32559356</v>
      </c>
      <c r="G34" s="64">
        <f>SUM(G35:G48)</f>
        <v>16703837</v>
      </c>
      <c r="H34" s="65">
        <f>SUM(H35:H48)</f>
        <v>6155535</v>
      </c>
    </row>
    <row r="35" spans="1:8" x14ac:dyDescent="0.25">
      <c r="A35" s="27">
        <f t="shared" ref="A35:A48" si="7">A34+1</f>
        <v>1</v>
      </c>
      <c r="B35" s="28" t="s">
        <v>28</v>
      </c>
      <c r="C35" s="66">
        <v>1323</v>
      </c>
      <c r="D35" s="30">
        <f t="shared" ref="D35:D41" si="8">E35+F35+G35</f>
        <v>5674000</v>
      </c>
      <c r="E35" s="30">
        <v>1154000</v>
      </c>
      <c r="F35" s="29">
        <v>1295000</v>
      </c>
      <c r="G35" s="29">
        <v>3225000</v>
      </c>
      <c r="H35" s="31">
        <v>195528</v>
      </c>
    </row>
    <row r="36" spans="1:8" x14ac:dyDescent="0.25">
      <c r="A36" s="22">
        <f t="shared" si="7"/>
        <v>2</v>
      </c>
      <c r="B36" s="23" t="s">
        <v>29</v>
      </c>
      <c r="C36" s="67">
        <v>283</v>
      </c>
      <c r="D36" s="24">
        <f t="shared" si="8"/>
        <v>291449</v>
      </c>
      <c r="E36" s="24">
        <v>21460</v>
      </c>
      <c r="F36" s="24">
        <v>837</v>
      </c>
      <c r="G36" s="24">
        <v>269152</v>
      </c>
      <c r="H36" s="26"/>
    </row>
    <row r="37" spans="1:8" x14ac:dyDescent="0.25">
      <c r="A37" s="27">
        <f t="shared" si="7"/>
        <v>3</v>
      </c>
      <c r="B37" s="28" t="s">
        <v>30</v>
      </c>
      <c r="C37" s="68">
        <v>0</v>
      </c>
      <c r="D37" s="30">
        <f>E37+F37+G37</f>
        <v>2986200</v>
      </c>
      <c r="E37" s="29"/>
      <c r="F37" s="29"/>
      <c r="G37" s="29">
        <f>199080*15</f>
        <v>2986200</v>
      </c>
      <c r="H37" s="31">
        <v>199080</v>
      </c>
    </row>
    <row r="38" spans="1:8" x14ac:dyDescent="0.25">
      <c r="A38" s="22">
        <f t="shared" si="7"/>
        <v>4</v>
      </c>
      <c r="B38" s="23" t="s">
        <v>31</v>
      </c>
      <c r="C38" s="24">
        <v>3681</v>
      </c>
      <c r="D38" s="24">
        <f t="shared" si="8"/>
        <v>66943020</v>
      </c>
      <c r="E38" s="24">
        <f>2445554*15</f>
        <v>36683310</v>
      </c>
      <c r="F38" s="24">
        <f>(4462868-2445554)*15</f>
        <v>30259710</v>
      </c>
      <c r="G38" s="24"/>
      <c r="H38" s="69">
        <v>4462868</v>
      </c>
    </row>
    <row r="39" spans="1:8" x14ac:dyDescent="0.25">
      <c r="A39" s="27">
        <f t="shared" si="7"/>
        <v>5</v>
      </c>
      <c r="B39" s="70" t="s">
        <v>32</v>
      </c>
      <c r="C39" s="68">
        <v>1307</v>
      </c>
      <c r="D39" s="30">
        <f t="shared" si="8"/>
        <v>10654762</v>
      </c>
      <c r="E39" s="29">
        <v>4345485</v>
      </c>
      <c r="F39" s="29">
        <v>628959</v>
      </c>
      <c r="G39" s="29">
        <v>5680318</v>
      </c>
      <c r="H39" s="31">
        <v>320523</v>
      </c>
    </row>
    <row r="40" spans="1:8" x14ac:dyDescent="0.25">
      <c r="A40" s="22">
        <f t="shared" si="7"/>
        <v>6</v>
      </c>
      <c r="B40" s="23" t="s">
        <v>33</v>
      </c>
      <c r="C40" s="67">
        <v>116</v>
      </c>
      <c r="D40" s="24">
        <f t="shared" si="8"/>
        <v>304622</v>
      </c>
      <c r="E40" s="24">
        <v>303206</v>
      </c>
      <c r="F40" s="24">
        <v>1416</v>
      </c>
      <c r="G40" s="24"/>
      <c r="H40" s="26"/>
    </row>
    <row r="41" spans="1:8" x14ac:dyDescent="0.25">
      <c r="A41" s="27">
        <f t="shared" si="7"/>
        <v>7</v>
      </c>
      <c r="B41" s="28" t="s">
        <v>34</v>
      </c>
      <c r="C41" s="68">
        <v>570</v>
      </c>
      <c r="D41" s="30">
        <f t="shared" si="8"/>
        <v>5955204</v>
      </c>
      <c r="E41" s="29">
        <v>1825325</v>
      </c>
      <c r="F41" s="29">
        <v>7379</v>
      </c>
      <c r="G41" s="29">
        <v>4122500</v>
      </c>
      <c r="H41" s="31">
        <v>276280</v>
      </c>
    </row>
    <row r="42" spans="1:8" x14ac:dyDescent="0.25">
      <c r="A42" s="22">
        <f t="shared" si="7"/>
        <v>8</v>
      </c>
      <c r="B42" s="23" t="s">
        <v>35</v>
      </c>
      <c r="C42" s="24">
        <v>795</v>
      </c>
      <c r="D42" s="24">
        <f>561445*15</f>
        <v>8421675</v>
      </c>
      <c r="E42" s="24"/>
      <c r="F42" s="24"/>
      <c r="G42" s="24"/>
      <c r="H42" s="26">
        <v>561445</v>
      </c>
    </row>
    <row r="43" spans="1:8" x14ac:dyDescent="0.25">
      <c r="A43" s="27">
        <f t="shared" si="7"/>
        <v>9</v>
      </c>
      <c r="B43" s="28" t="s">
        <v>36</v>
      </c>
      <c r="C43" s="29">
        <v>86</v>
      </c>
      <c r="D43" s="30">
        <f t="shared" ref="D43:D48" si="9">E43+F43+G43</f>
        <v>222927</v>
      </c>
      <c r="E43" s="29">
        <v>182897</v>
      </c>
      <c r="F43" s="29">
        <v>40030</v>
      </c>
      <c r="G43" s="29"/>
      <c r="H43" s="31"/>
    </row>
    <row r="44" spans="1:8" x14ac:dyDescent="0.25">
      <c r="A44" s="22">
        <f t="shared" si="7"/>
        <v>10</v>
      </c>
      <c r="B44" s="23" t="s">
        <v>37</v>
      </c>
      <c r="C44" s="24">
        <v>280</v>
      </c>
      <c r="D44" s="24">
        <f t="shared" si="9"/>
        <v>1681166</v>
      </c>
      <c r="E44" s="24">
        <v>1215199</v>
      </c>
      <c r="F44" s="24">
        <v>50160</v>
      </c>
      <c r="G44" s="24">
        <v>415807</v>
      </c>
      <c r="H44" s="26">
        <v>28437</v>
      </c>
    </row>
    <row r="45" spans="1:8" x14ac:dyDescent="0.25">
      <c r="A45" s="27">
        <f t="shared" si="7"/>
        <v>11</v>
      </c>
      <c r="B45" s="28" t="s">
        <v>38</v>
      </c>
      <c r="C45" s="29">
        <v>355</v>
      </c>
      <c r="D45" s="30">
        <v>3965000</v>
      </c>
      <c r="E45" s="29"/>
      <c r="F45" s="29"/>
      <c r="G45" s="29"/>
      <c r="H45" s="31"/>
    </row>
    <row r="46" spans="1:8" x14ac:dyDescent="0.25">
      <c r="A46" s="22">
        <f t="shared" si="7"/>
        <v>12</v>
      </c>
      <c r="B46" s="23" t="s">
        <v>39</v>
      </c>
      <c r="C46" s="24">
        <v>89</v>
      </c>
      <c r="D46" s="24">
        <f>E46+F46+G46</f>
        <v>467445</v>
      </c>
      <c r="E46" s="24">
        <f>13783*15</f>
        <v>206745</v>
      </c>
      <c r="F46" s="24">
        <f>17056*15</f>
        <v>255840</v>
      </c>
      <c r="G46" s="24">
        <f>324*15</f>
        <v>4860</v>
      </c>
      <c r="H46" s="26">
        <v>31163</v>
      </c>
    </row>
    <row r="47" spans="1:8" x14ac:dyDescent="0.25">
      <c r="A47" s="27">
        <f t="shared" si="7"/>
        <v>13</v>
      </c>
      <c r="B47" s="28" t="s">
        <v>40</v>
      </c>
      <c r="C47" s="71">
        <v>16</v>
      </c>
      <c r="D47" s="72">
        <f>E47+F47+G47</f>
        <v>60445</v>
      </c>
      <c r="E47" s="72">
        <v>40420</v>
      </c>
      <c r="F47" s="72">
        <v>20025</v>
      </c>
      <c r="G47" s="29"/>
      <c r="H47" s="31"/>
    </row>
    <row r="48" spans="1:8" x14ac:dyDescent="0.25">
      <c r="A48" s="22">
        <f t="shared" si="7"/>
        <v>14</v>
      </c>
      <c r="B48" s="23" t="s">
        <v>41</v>
      </c>
      <c r="C48" s="67">
        <v>183</v>
      </c>
      <c r="D48" s="24">
        <f t="shared" si="9"/>
        <v>0</v>
      </c>
      <c r="E48" s="24"/>
      <c r="F48" s="24"/>
      <c r="G48" s="24"/>
      <c r="H48" s="26">
        <v>80211</v>
      </c>
    </row>
    <row r="49" spans="1:8" x14ac:dyDescent="0.25">
      <c r="A49" s="73"/>
      <c r="B49" s="74" t="s">
        <v>84</v>
      </c>
      <c r="C49" s="75">
        <f t="shared" ref="C49:H49" si="10">SUM(C50:C64)</f>
        <v>3413</v>
      </c>
      <c r="D49" s="75">
        <f t="shared" si="10"/>
        <v>54294589.759999998</v>
      </c>
      <c r="E49" s="75">
        <f t="shared" si="10"/>
        <v>27837932.780000001</v>
      </c>
      <c r="F49" s="75">
        <f t="shared" si="10"/>
        <v>22314143.469999999</v>
      </c>
      <c r="G49" s="75">
        <f t="shared" si="10"/>
        <v>4141036.51</v>
      </c>
      <c r="H49" s="76">
        <f t="shared" si="10"/>
        <v>2439099</v>
      </c>
    </row>
    <row r="50" spans="1:8" x14ac:dyDescent="0.25">
      <c r="A50" s="27">
        <v>1</v>
      </c>
      <c r="B50" s="28" t="s">
        <v>42</v>
      </c>
      <c r="C50" s="68">
        <v>559</v>
      </c>
      <c r="D50" s="30">
        <f t="shared" ref="D50:D64" si="11">E50+F50+G50</f>
        <v>2352004</v>
      </c>
      <c r="E50" s="29">
        <v>1381538</v>
      </c>
      <c r="F50" s="29">
        <v>723148</v>
      </c>
      <c r="G50" s="29">
        <v>247318</v>
      </c>
      <c r="H50" s="31"/>
    </row>
    <row r="51" spans="1:8" x14ac:dyDescent="0.25">
      <c r="A51" s="22">
        <f t="shared" ref="A51:A64" si="12">A50+1</f>
        <v>2</v>
      </c>
      <c r="B51" s="23" t="s">
        <v>43</v>
      </c>
      <c r="C51" s="67">
        <v>422</v>
      </c>
      <c r="D51" s="24">
        <f>E51+F51+G51</f>
        <v>5119378</v>
      </c>
      <c r="E51" s="24">
        <v>3999661</v>
      </c>
      <c r="F51" s="24">
        <v>114827</v>
      </c>
      <c r="G51" s="24">
        <v>1004890</v>
      </c>
      <c r="H51" s="26"/>
    </row>
    <row r="52" spans="1:8" x14ac:dyDescent="0.25">
      <c r="A52" s="27">
        <f t="shared" si="12"/>
        <v>3</v>
      </c>
      <c r="B52" s="28" t="s">
        <v>44</v>
      </c>
      <c r="C52" s="68">
        <v>124</v>
      </c>
      <c r="D52" s="30">
        <f t="shared" si="11"/>
        <v>2323708</v>
      </c>
      <c r="E52" s="29">
        <v>2134912</v>
      </c>
      <c r="F52" s="29">
        <v>188796</v>
      </c>
      <c r="G52" s="29"/>
      <c r="H52" s="31">
        <v>465</v>
      </c>
    </row>
    <row r="53" spans="1:8" x14ac:dyDescent="0.25">
      <c r="A53" s="22">
        <f t="shared" si="12"/>
        <v>4</v>
      </c>
      <c r="B53" s="23" t="s">
        <v>45</v>
      </c>
      <c r="C53" s="67">
        <v>543</v>
      </c>
      <c r="D53" s="24">
        <f t="shared" si="11"/>
        <v>19865220</v>
      </c>
      <c r="E53" s="24">
        <f>578999*15</f>
        <v>8684985</v>
      </c>
      <c r="F53" s="24">
        <f>745349*15</f>
        <v>11180235</v>
      </c>
      <c r="G53" s="24">
        <v>0</v>
      </c>
      <c r="H53" s="26">
        <v>1324348</v>
      </c>
    </row>
    <row r="54" spans="1:8" x14ac:dyDescent="0.25">
      <c r="A54" s="27">
        <f t="shared" si="12"/>
        <v>5</v>
      </c>
      <c r="B54" s="28" t="s">
        <v>46</v>
      </c>
      <c r="C54" s="68">
        <v>309</v>
      </c>
      <c r="D54" s="30">
        <f t="shared" si="11"/>
        <v>10866180</v>
      </c>
      <c r="E54" s="29">
        <f>215019*15</f>
        <v>3225285</v>
      </c>
      <c r="F54" s="29">
        <f>440910*15</f>
        <v>6613650</v>
      </c>
      <c r="G54" s="29">
        <f>68483*15</f>
        <v>1027245</v>
      </c>
      <c r="H54" s="31">
        <v>724803</v>
      </c>
    </row>
    <row r="55" spans="1:8" x14ac:dyDescent="0.25">
      <c r="A55" s="22">
        <f t="shared" si="12"/>
        <v>6</v>
      </c>
      <c r="B55" s="23" t="s">
        <v>47</v>
      </c>
      <c r="C55" s="67">
        <v>274</v>
      </c>
      <c r="D55" s="24">
        <f>E55+F55+G55</f>
        <v>5841285</v>
      </c>
      <c r="E55" s="24">
        <f>176647*15</f>
        <v>2649705</v>
      </c>
      <c r="F55" s="24">
        <f>212772*15</f>
        <v>3191580</v>
      </c>
      <c r="G55" s="24"/>
      <c r="H55" s="26">
        <v>389419</v>
      </c>
    </row>
    <row r="56" spans="1:8" x14ac:dyDescent="0.25">
      <c r="A56" s="27">
        <f t="shared" si="12"/>
        <v>7</v>
      </c>
      <c r="B56" s="28" t="s">
        <v>48</v>
      </c>
      <c r="C56" s="68">
        <v>342</v>
      </c>
      <c r="D56" s="30">
        <f t="shared" si="11"/>
        <v>3552144.76</v>
      </c>
      <c r="E56" s="29">
        <v>2555014.7799999998</v>
      </c>
      <c r="F56" s="29">
        <v>134114.47</v>
      </c>
      <c r="G56" s="29">
        <v>863015.51</v>
      </c>
      <c r="H56" s="31"/>
    </row>
    <row r="57" spans="1:8" x14ac:dyDescent="0.25">
      <c r="A57" s="22">
        <f t="shared" si="12"/>
        <v>8</v>
      </c>
      <c r="B57" s="23" t="s">
        <v>49</v>
      </c>
      <c r="C57" s="67">
        <v>82</v>
      </c>
      <c r="D57" s="24">
        <f t="shared" si="11"/>
        <v>3284199</v>
      </c>
      <c r="E57" s="24">
        <v>2944177</v>
      </c>
      <c r="F57" s="24">
        <v>16493</v>
      </c>
      <c r="G57" s="24">
        <v>323529</v>
      </c>
      <c r="H57" s="26"/>
    </row>
    <row r="58" spans="1:8" x14ac:dyDescent="0.25">
      <c r="A58" s="27">
        <f t="shared" si="12"/>
        <v>9</v>
      </c>
      <c r="B58" s="28" t="s">
        <v>50</v>
      </c>
      <c r="C58" s="68">
        <v>282</v>
      </c>
      <c r="D58" s="30">
        <f t="shared" si="11"/>
        <v>243000</v>
      </c>
      <c r="E58" s="29"/>
      <c r="F58" s="29"/>
      <c r="G58" s="29">
        <v>243000</v>
      </c>
      <c r="H58" s="31"/>
    </row>
    <row r="59" spans="1:8" x14ac:dyDescent="0.25">
      <c r="A59" s="22">
        <f t="shared" si="12"/>
        <v>10</v>
      </c>
      <c r="B59" s="23" t="s">
        <v>51</v>
      </c>
      <c r="C59" s="67">
        <v>366</v>
      </c>
      <c r="D59" s="24">
        <v>155014</v>
      </c>
      <c r="E59" s="24"/>
      <c r="F59" s="24"/>
      <c r="G59" s="24">
        <v>153537</v>
      </c>
      <c r="H59" s="26">
        <v>47</v>
      </c>
    </row>
    <row r="60" spans="1:8" x14ac:dyDescent="0.25">
      <c r="A60" s="27">
        <f t="shared" si="12"/>
        <v>11</v>
      </c>
      <c r="B60" s="28" t="s">
        <v>52</v>
      </c>
      <c r="C60" s="68">
        <v>40</v>
      </c>
      <c r="D60" s="30">
        <f t="shared" si="11"/>
        <v>4779</v>
      </c>
      <c r="E60" s="29">
        <v>3479</v>
      </c>
      <c r="F60" s="29">
        <v>1300</v>
      </c>
      <c r="G60" s="29"/>
      <c r="H60" s="31"/>
    </row>
    <row r="61" spans="1:8" x14ac:dyDescent="0.25">
      <c r="A61" s="22">
        <f t="shared" si="12"/>
        <v>12</v>
      </c>
      <c r="B61" s="23" t="s">
        <v>53</v>
      </c>
      <c r="C61" s="67">
        <v>6</v>
      </c>
      <c r="D61" s="24">
        <f t="shared" si="11"/>
        <v>2000</v>
      </c>
      <c r="E61" s="24"/>
      <c r="F61" s="24"/>
      <c r="G61" s="24">
        <v>2000</v>
      </c>
      <c r="H61" s="26"/>
    </row>
    <row r="62" spans="1:8" x14ac:dyDescent="0.25">
      <c r="A62" s="27">
        <f t="shared" si="12"/>
        <v>13</v>
      </c>
      <c r="B62" s="28" t="s">
        <v>54</v>
      </c>
      <c r="C62" s="68">
        <v>21</v>
      </c>
      <c r="D62" s="30">
        <f t="shared" si="11"/>
        <v>7674</v>
      </c>
      <c r="E62" s="29"/>
      <c r="F62" s="29"/>
      <c r="G62" s="29">
        <v>7674</v>
      </c>
      <c r="H62" s="31">
        <v>17</v>
      </c>
    </row>
    <row r="63" spans="1:8" x14ac:dyDescent="0.25">
      <c r="A63" s="22">
        <f t="shared" si="12"/>
        <v>14</v>
      </c>
      <c r="B63" s="23" t="s">
        <v>55</v>
      </c>
      <c r="C63" s="67">
        <v>33</v>
      </c>
      <c r="D63" s="24">
        <f t="shared" si="11"/>
        <v>528004</v>
      </c>
      <c r="E63" s="24">
        <v>259176</v>
      </c>
      <c r="F63" s="24"/>
      <c r="G63" s="24">
        <v>268828</v>
      </c>
      <c r="H63" s="26"/>
    </row>
    <row r="64" spans="1:8" x14ac:dyDescent="0.25">
      <c r="A64" s="27">
        <f t="shared" si="12"/>
        <v>15</v>
      </c>
      <c r="B64" s="28" t="s">
        <v>56</v>
      </c>
      <c r="C64" s="68">
        <v>10</v>
      </c>
      <c r="D64" s="30">
        <f t="shared" si="11"/>
        <v>150000</v>
      </c>
      <c r="E64" s="29"/>
      <c r="F64" s="29">
        <v>150000</v>
      </c>
      <c r="G64" s="29"/>
      <c r="H64" s="31"/>
    </row>
    <row r="65" spans="1:8" x14ac:dyDescent="0.25">
      <c r="A65" s="77"/>
      <c r="B65" s="74" t="s">
        <v>85</v>
      </c>
      <c r="C65" s="75">
        <f>SUM(C66:C77)</f>
        <v>1883</v>
      </c>
      <c r="D65" s="75">
        <f>SUM(D66:D77)</f>
        <v>6453694.1200000001</v>
      </c>
      <c r="E65" s="75">
        <f t="shared" ref="E65:H65" si="13">SUM(E66:E77)</f>
        <v>614135</v>
      </c>
      <c r="F65" s="75">
        <f t="shared" si="13"/>
        <v>711214</v>
      </c>
      <c r="G65" s="75">
        <f t="shared" si="13"/>
        <v>5128345.12</v>
      </c>
      <c r="H65" s="76">
        <f t="shared" si="13"/>
        <v>73797</v>
      </c>
    </row>
    <row r="66" spans="1:8" x14ac:dyDescent="0.25">
      <c r="A66" s="27">
        <v>1</v>
      </c>
      <c r="B66" s="28" t="s">
        <v>57</v>
      </c>
      <c r="C66" s="68">
        <v>284</v>
      </c>
      <c r="D66" s="30">
        <f>E66+F66+G66</f>
        <v>671000</v>
      </c>
      <c r="E66" s="29">
        <v>28000</v>
      </c>
      <c r="F66" s="29"/>
      <c r="G66" s="29">
        <v>643000</v>
      </c>
      <c r="H66" s="31"/>
    </row>
    <row r="67" spans="1:8" x14ac:dyDescent="0.25">
      <c r="A67" s="22">
        <f t="shared" ref="A67:A77" si="14">A66+1</f>
        <v>2</v>
      </c>
      <c r="B67" s="23" t="s">
        <v>58</v>
      </c>
      <c r="C67" s="67">
        <v>29</v>
      </c>
      <c r="D67" s="24">
        <f t="shared" ref="D67:D77" si="15">E67+F67+G67</f>
        <v>159296.98000000001</v>
      </c>
      <c r="E67" s="24"/>
      <c r="F67" s="24"/>
      <c r="G67" s="24">
        <v>159296.98000000001</v>
      </c>
      <c r="H67" s="26">
        <v>4747</v>
      </c>
    </row>
    <row r="68" spans="1:8" x14ac:dyDescent="0.25">
      <c r="A68" s="27">
        <f t="shared" si="14"/>
        <v>3</v>
      </c>
      <c r="B68" s="28" t="s">
        <v>59</v>
      </c>
      <c r="C68" s="68">
        <v>68</v>
      </c>
      <c r="D68" s="30">
        <f t="shared" si="15"/>
        <v>125000</v>
      </c>
      <c r="E68" s="29"/>
      <c r="F68" s="29"/>
      <c r="G68" s="29">
        <v>125000</v>
      </c>
      <c r="H68" s="31"/>
    </row>
    <row r="69" spans="1:8" x14ac:dyDescent="0.25">
      <c r="A69" s="22">
        <f t="shared" si="14"/>
        <v>4</v>
      </c>
      <c r="B69" s="23" t="s">
        <v>60</v>
      </c>
      <c r="C69" s="67"/>
      <c r="D69" s="24">
        <f t="shared" si="15"/>
        <v>45000</v>
      </c>
      <c r="E69" s="24"/>
      <c r="F69" s="24"/>
      <c r="G69" s="24">
        <v>45000</v>
      </c>
      <c r="H69" s="26"/>
    </row>
    <row r="70" spans="1:8" x14ac:dyDescent="0.25">
      <c r="A70" s="27">
        <f t="shared" si="14"/>
        <v>5</v>
      </c>
      <c r="B70" s="28" t="s">
        <v>61</v>
      </c>
      <c r="C70" s="68">
        <v>205</v>
      </c>
      <c r="D70" s="30">
        <f>E70+F70+G70</f>
        <v>424750</v>
      </c>
      <c r="E70" s="29">
        <v>329220</v>
      </c>
      <c r="F70" s="29">
        <v>60580</v>
      </c>
      <c r="G70" s="29">
        <f>H70*15</f>
        <v>34950</v>
      </c>
      <c r="H70" s="31">
        <v>2330</v>
      </c>
    </row>
    <row r="71" spans="1:8" x14ac:dyDescent="0.25">
      <c r="A71" s="22">
        <f t="shared" si="14"/>
        <v>6</v>
      </c>
      <c r="B71" s="23" t="s">
        <v>62</v>
      </c>
      <c r="C71" s="67">
        <v>26</v>
      </c>
      <c r="D71" s="24">
        <f t="shared" si="15"/>
        <v>125910</v>
      </c>
      <c r="E71" s="23">
        <v>0</v>
      </c>
      <c r="F71" s="24">
        <v>0</v>
      </c>
      <c r="G71" s="24">
        <v>125910</v>
      </c>
      <c r="H71" s="26">
        <f>8394</f>
        <v>8394</v>
      </c>
    </row>
    <row r="72" spans="1:8" x14ac:dyDescent="0.25">
      <c r="A72" s="27">
        <f t="shared" si="14"/>
        <v>7</v>
      </c>
      <c r="B72" s="28" t="s">
        <v>63</v>
      </c>
      <c r="C72" s="68">
        <v>571</v>
      </c>
      <c r="D72" s="30">
        <f t="shared" si="15"/>
        <v>1923664</v>
      </c>
      <c r="E72" s="29">
        <v>142454</v>
      </c>
      <c r="F72" s="29">
        <v>93533</v>
      </c>
      <c r="G72" s="29">
        <v>1687677</v>
      </c>
      <c r="H72" s="31">
        <v>12703</v>
      </c>
    </row>
    <row r="73" spans="1:8" x14ac:dyDescent="0.25">
      <c r="A73" s="22">
        <f t="shared" si="14"/>
        <v>8</v>
      </c>
      <c r="B73" s="23" t="s">
        <v>64</v>
      </c>
      <c r="C73" s="67">
        <v>94</v>
      </c>
      <c r="D73" s="24">
        <f t="shared" si="15"/>
        <v>954486</v>
      </c>
      <c r="E73" s="24"/>
      <c r="F73" s="24">
        <v>46760</v>
      </c>
      <c r="G73" s="24">
        <v>907726</v>
      </c>
      <c r="H73" s="26">
        <v>17824</v>
      </c>
    </row>
    <row r="74" spans="1:8" x14ac:dyDescent="0.25">
      <c r="A74" s="27">
        <f t="shared" si="14"/>
        <v>9</v>
      </c>
      <c r="B74" s="28" t="s">
        <v>65</v>
      </c>
      <c r="C74" s="68">
        <v>158</v>
      </c>
      <c r="D74" s="30">
        <f>E74+F74+G74</f>
        <v>79204</v>
      </c>
      <c r="E74" s="29"/>
      <c r="F74" s="29"/>
      <c r="G74" s="29">
        <v>79204</v>
      </c>
      <c r="H74" s="31"/>
    </row>
    <row r="75" spans="1:8" x14ac:dyDescent="0.25">
      <c r="A75" s="22">
        <f t="shared" si="14"/>
        <v>10</v>
      </c>
      <c r="B75" s="23" t="s">
        <v>66</v>
      </c>
      <c r="C75" s="67">
        <v>402</v>
      </c>
      <c r="D75" s="24">
        <f t="shared" si="15"/>
        <v>1766097</v>
      </c>
      <c r="E75" s="24">
        <v>114461</v>
      </c>
      <c r="F75" s="24">
        <v>510341</v>
      </c>
      <c r="G75" s="24">
        <v>1141295</v>
      </c>
      <c r="H75" s="26">
        <v>27799</v>
      </c>
    </row>
    <row r="76" spans="1:8" x14ac:dyDescent="0.25">
      <c r="A76" s="27">
        <f t="shared" si="14"/>
        <v>11</v>
      </c>
      <c r="B76" s="35" t="s">
        <v>67</v>
      </c>
      <c r="C76" s="78">
        <v>46</v>
      </c>
      <c r="D76" s="30">
        <f t="shared" si="15"/>
        <v>151286.14000000001</v>
      </c>
      <c r="E76" s="36"/>
      <c r="F76" s="36"/>
      <c r="G76" s="36">
        <v>151286.14000000001</v>
      </c>
      <c r="H76" s="38"/>
    </row>
    <row r="77" spans="1:8" ht="15.75" thickBot="1" x14ac:dyDescent="0.3">
      <c r="A77" s="22">
        <f t="shared" si="14"/>
        <v>12</v>
      </c>
      <c r="B77" s="53" t="s">
        <v>68</v>
      </c>
      <c r="C77" s="79">
        <v>0</v>
      </c>
      <c r="D77" s="24">
        <f t="shared" si="15"/>
        <v>28000</v>
      </c>
      <c r="E77" s="57"/>
      <c r="F77" s="57"/>
      <c r="G77" s="57">
        <v>28000</v>
      </c>
      <c r="H77" s="58"/>
    </row>
    <row r="78" spans="1:8" ht="15.75" thickBot="1" x14ac:dyDescent="0.3">
      <c r="A78" s="80"/>
      <c r="B78" s="81" t="s">
        <v>86</v>
      </c>
      <c r="C78" s="82">
        <f t="shared" ref="C78:H78" si="16">+C4+C16+C33</f>
        <v>32064</v>
      </c>
      <c r="D78" s="83">
        <f>+D4+D16+D33</f>
        <v>271747300.80000001</v>
      </c>
      <c r="E78" s="84">
        <f>+E4+E16+E33</f>
        <v>111143016.78</v>
      </c>
      <c r="F78" s="84">
        <f t="shared" si="16"/>
        <v>91410466.469999999</v>
      </c>
      <c r="G78" s="84">
        <f t="shared" si="16"/>
        <v>56564165.349999994</v>
      </c>
      <c r="H78" s="85">
        <f t="shared" si="16"/>
        <v>11965614</v>
      </c>
    </row>
  </sheetData>
  <mergeCells count="3">
    <mergeCell ref="A1:H1"/>
    <mergeCell ref="A2:A3"/>
    <mergeCell ref="D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BangHoang</cp:lastModifiedBy>
  <dcterms:created xsi:type="dcterms:W3CDTF">2018-08-02T02:07:30Z</dcterms:created>
  <dcterms:modified xsi:type="dcterms:W3CDTF">2018-08-07T08:34:42Z</dcterms:modified>
</cp:coreProperties>
</file>