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2585" windowHeight="12600"/>
  </bookViews>
  <sheets>
    <sheet name="2018" sheetId="1" r:id="rId1"/>
    <sheet name="Sheet2" sheetId="2" state="hidden" r:id="rId2"/>
    <sheet name="Sheet3" sheetId="3" state="hidden" r:id="rId3"/>
  </sheet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G47" i="1"/>
  <c r="G49" i="1"/>
  <c r="F49" i="1"/>
  <c r="E49" i="1"/>
  <c r="F43" i="1"/>
  <c r="E43" i="1"/>
  <c r="G42" i="1"/>
  <c r="F42" i="1"/>
  <c r="G17" i="1" l="1"/>
  <c r="F17" i="1"/>
  <c r="E17" i="1"/>
  <c r="D51" i="1" l="1"/>
  <c r="F54" i="1" l="1"/>
  <c r="E54" i="1"/>
  <c r="F47" i="1"/>
  <c r="E47" i="1"/>
  <c r="D47" i="1"/>
  <c r="F26" i="1"/>
  <c r="D26" i="1" s="1"/>
  <c r="E26" i="1"/>
  <c r="D54" i="1" l="1"/>
  <c r="F8" i="1"/>
  <c r="C8" i="1"/>
  <c r="C64" i="1"/>
  <c r="C69" i="1" l="1"/>
  <c r="C55" i="1" s="1"/>
  <c r="E5" i="1"/>
  <c r="D13" i="1"/>
  <c r="D83" i="1"/>
  <c r="D82" i="1"/>
  <c r="D81" i="1"/>
  <c r="D78" i="1"/>
  <c r="D77" i="1"/>
  <c r="D75" i="1"/>
  <c r="D74" i="1"/>
  <c r="D73" i="1"/>
  <c r="D72" i="1"/>
  <c r="H71" i="1"/>
  <c r="F71" i="1"/>
  <c r="E71" i="1"/>
  <c r="D70" i="1"/>
  <c r="D69" i="1"/>
  <c r="D68" i="1"/>
  <c r="D66" i="1"/>
  <c r="D64" i="1"/>
  <c r="D63" i="1"/>
  <c r="D62" i="1"/>
  <c r="G55" i="1"/>
  <c r="D58" i="1"/>
  <c r="D57" i="1"/>
  <c r="D56" i="1"/>
  <c r="H55" i="1"/>
  <c r="F55" i="1"/>
  <c r="D52" i="1"/>
  <c r="D49" i="1"/>
  <c r="D48" i="1"/>
  <c r="D46" i="1"/>
  <c r="D45" i="1"/>
  <c r="D44" i="1"/>
  <c r="D42" i="1"/>
  <c r="D41" i="1"/>
  <c r="D40" i="1"/>
  <c r="D37" i="1"/>
  <c r="D35" i="1"/>
  <c r="D34" i="1"/>
  <c r="D33" i="1"/>
  <c r="D32" i="1"/>
  <c r="D29" i="1"/>
  <c r="D28" i="1"/>
  <c r="D25" i="1"/>
  <c r="D24" i="1"/>
  <c r="D23" i="1"/>
  <c r="D22" i="1"/>
  <c r="H18" i="1"/>
  <c r="F18" i="1"/>
  <c r="E18" i="1"/>
  <c r="G5" i="1"/>
  <c r="D14" i="1"/>
  <c r="D12" i="1"/>
  <c r="D11" i="1"/>
  <c r="D10" i="1"/>
  <c r="D9" i="1"/>
  <c r="D8" i="1"/>
  <c r="D7" i="1"/>
  <c r="D6" i="1"/>
  <c r="H5" i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C71" i="1"/>
  <c r="A57" i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40" i="1"/>
  <c r="A41" i="1" s="1"/>
  <c r="A42" i="1" s="1"/>
  <c r="A43" i="1" s="1"/>
  <c r="A44" i="1" s="1"/>
  <c r="A45" i="1" s="1"/>
  <c r="A46" i="1" s="1"/>
  <c r="A47" i="1" s="1"/>
  <c r="A48" i="1" s="1"/>
  <c r="A49" i="1" s="1"/>
  <c r="A53" i="1" s="1"/>
  <c r="A54" i="1" s="1"/>
  <c r="C39" i="1"/>
  <c r="C18" i="1"/>
  <c r="C5" i="1"/>
  <c r="D71" i="1" l="1"/>
  <c r="F5" i="1"/>
  <c r="C38" i="1"/>
  <c r="C84" i="1" s="1"/>
  <c r="D18" i="1"/>
  <c r="D5" i="1"/>
  <c r="D55" i="1"/>
  <c r="E55" i="1"/>
  <c r="G71" i="1"/>
  <c r="G18" i="1"/>
  <c r="E39" i="1" l="1"/>
  <c r="E38" i="1" s="1"/>
  <c r="E84" i="1" s="1"/>
  <c r="F39" i="1"/>
  <c r="F38" i="1" s="1"/>
  <c r="F84" i="1" s="1"/>
  <c r="G39" i="1"/>
  <c r="G38" i="1" s="1"/>
  <c r="G84" i="1" s="1"/>
  <c r="D53" i="1"/>
  <c r="D39" i="1" s="1"/>
  <c r="H39" i="1" l="1"/>
  <c r="D38" i="1"/>
  <c r="H38" i="1" l="1"/>
  <c r="D84" i="1"/>
  <c r="H84" i="1" l="1"/>
</calcChain>
</file>

<file path=xl/sharedStrings.xml><?xml version="1.0" encoding="utf-8"?>
<sst xmlns="http://schemas.openxmlformats.org/spreadsheetml/2006/main" count="92" uniqueCount="92">
  <si>
    <t>STT</t>
  </si>
  <si>
    <r>
      <t xml:space="preserve">KHU VỰC / </t>
    </r>
    <r>
      <rPr>
        <sz val="11"/>
        <rFont val="Times New Roman"/>
        <family val="1"/>
      </rPr>
      <t>Cảng</t>
    </r>
  </si>
  <si>
    <t>Tàu</t>
  </si>
  <si>
    <t>Container</t>
  </si>
  <si>
    <t>(Chuyến)</t>
  </si>
  <si>
    <t>TTQ</t>
  </si>
  <si>
    <t>Nhập</t>
  </si>
  <si>
    <t>Xuất</t>
  </si>
  <si>
    <t>Nội  Địa</t>
  </si>
  <si>
    <t>TEU</t>
  </si>
  <si>
    <t>MIỀN BẮC</t>
  </si>
  <si>
    <t>Quảng Ninh</t>
  </si>
  <si>
    <t>Cẩm Phả</t>
  </si>
  <si>
    <t>Cảng dầu B12</t>
  </si>
  <si>
    <t>Hải Phòng</t>
  </si>
  <si>
    <t>Đoạn Xá</t>
  </si>
  <si>
    <t>Vật cách</t>
  </si>
  <si>
    <t>Cửa Cấm Hải Phòng</t>
  </si>
  <si>
    <t>Transvina</t>
  </si>
  <si>
    <t>Đình Vũ</t>
  </si>
  <si>
    <t>Nam Hải Đình Vũ</t>
  </si>
  <si>
    <t>Tân Cảng 128 - Hải Phòng</t>
  </si>
  <si>
    <t>MIỀN TRUNG</t>
  </si>
  <si>
    <t>Thanh Hoá</t>
  </si>
  <si>
    <t>Nghệ Tĩnh</t>
  </si>
  <si>
    <t>Lào-Việt</t>
  </si>
  <si>
    <t>Quảng Bình</t>
  </si>
  <si>
    <t>Cửa Việt</t>
  </si>
  <si>
    <t>Thuận An</t>
  </si>
  <si>
    <t>Chân Mây</t>
  </si>
  <si>
    <t>Đà Nẵng</t>
  </si>
  <si>
    <t>Kỳ Hà - Chu Lai</t>
  </si>
  <si>
    <t>PTSC Quảng Ngãi</t>
  </si>
  <si>
    <t>Quy Nhơn</t>
  </si>
  <si>
    <t>Thị Nại</t>
  </si>
  <si>
    <t>Vũng Rô</t>
  </si>
  <si>
    <t>Nha Trang</t>
  </si>
  <si>
    <t>Cam Ranh</t>
  </si>
  <si>
    <t>MIỀN NAM</t>
  </si>
  <si>
    <t>Tp HCM + Đồng Nai</t>
  </si>
  <si>
    <t>Đồng Nai</t>
  </si>
  <si>
    <t>Long Thành</t>
  </si>
  <si>
    <t>Bình Dương</t>
  </si>
  <si>
    <t>Tân Cảng Cát Lái</t>
  </si>
  <si>
    <t>Sài Gòn</t>
  </si>
  <si>
    <t>Tân Thuận Đông</t>
  </si>
  <si>
    <t>Bến Nghé</t>
  </si>
  <si>
    <t>VICT</t>
  </si>
  <si>
    <t>Rau quả</t>
  </si>
  <si>
    <t>Bông Sen (Lotus)</t>
  </si>
  <si>
    <t>Xăng dầu Nhà Bè</t>
  </si>
  <si>
    <t>SPCT</t>
  </si>
  <si>
    <t>Sài Gòn Hiệp Phước</t>
  </si>
  <si>
    <t>Tân Cảng Hiệp Phước</t>
  </si>
  <si>
    <t>Bà Rịa - Vũng Tàu</t>
  </si>
  <si>
    <t xml:space="preserve">SITV </t>
  </si>
  <si>
    <t>Phú Mỹ</t>
  </si>
  <si>
    <t>SP-PSA</t>
  </si>
  <si>
    <t>TCIT</t>
  </si>
  <si>
    <t>CMIT</t>
  </si>
  <si>
    <t>TCTT</t>
  </si>
  <si>
    <t>SSIT</t>
  </si>
  <si>
    <t>Interflour Cái Mép</t>
  </si>
  <si>
    <t xml:space="preserve">Bến Đầm </t>
  </si>
  <si>
    <t>Thương Cảng Vũng tàu</t>
  </si>
  <si>
    <t>PVC-MS</t>
  </si>
  <si>
    <t>PV Shipyard</t>
  </si>
  <si>
    <t>Đông Xuyên</t>
  </si>
  <si>
    <t>Xăng dầu Petec Cái Mép</t>
  </si>
  <si>
    <t>Phú Đông</t>
  </si>
  <si>
    <t>Đồng bằng Sông Cửu Long</t>
  </si>
  <si>
    <t>Mỹ Tho</t>
  </si>
  <si>
    <t>Đồng Tháp (TC Sa Đéc)</t>
  </si>
  <si>
    <t>Bảo Mai</t>
  </si>
  <si>
    <t>Bình Minh</t>
  </si>
  <si>
    <t>Vĩnh Long</t>
  </si>
  <si>
    <t>Cần Thơ</t>
  </si>
  <si>
    <t>Trà Nóc Cần Thơ</t>
  </si>
  <si>
    <t>CN Tàu Thủy VT Cần Thơ</t>
  </si>
  <si>
    <t xml:space="preserve">An Giang </t>
  </si>
  <si>
    <t>Vinalines Hậu Giang</t>
  </si>
  <si>
    <t>Năm Căn</t>
  </si>
  <si>
    <t>TỔNG CỘNG</t>
  </si>
  <si>
    <t>HÀNG HOÁ THÔNG QUA (MT) 2018</t>
  </si>
  <si>
    <t>Hải Sơn (Cảng QS)</t>
  </si>
  <si>
    <t>Tân Cảng Cái Cui (*)</t>
  </si>
  <si>
    <t>Nam Đình Vũ</t>
  </si>
  <si>
    <t>Gemadept Dung Quất</t>
  </si>
  <si>
    <t>Hào Hưng QuảngNgãi</t>
  </si>
  <si>
    <t>Hòn Khói</t>
  </si>
  <si>
    <t>Phước Long ICD (phao)</t>
  </si>
  <si>
    <t>VPA - TỔNG HỢP SẢN LƯỢNG THÔNG QUA CẢNG BIỂN NĂM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</si>
</sst>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53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Calibri"/>
      <family val="2"/>
    </font>
    <font>
      <sz val="11"/>
      <color rgb="FF0070C0"/>
      <name val="Times New Roman"/>
      <family val="1"/>
    </font>
    <font>
      <sz val="11"/>
      <color rgb="FF0070C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5" fillId="3" borderId="5" xfId="0" quotePrefix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vertical="center"/>
    </xf>
    <xf numFmtId="3" fontId="4" fillId="4" borderId="9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/>
    <xf numFmtId="3" fontId="5" fillId="3" borderId="12" xfId="0" applyNumberFormat="1" applyFont="1" applyFill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/>
    <xf numFmtId="3" fontId="5" fillId="3" borderId="16" xfId="0" applyNumberFormat="1" applyFont="1" applyFill="1" applyBorder="1"/>
    <xf numFmtId="164" fontId="5" fillId="3" borderId="16" xfId="1" applyNumberFormat="1" applyFont="1" applyFill="1" applyBorder="1"/>
    <xf numFmtId="164" fontId="5" fillId="3" borderId="17" xfId="1" applyNumberFormat="1" applyFont="1" applyFill="1" applyBorder="1"/>
    <xf numFmtId="3" fontId="5" fillId="3" borderId="19" xfId="0" applyNumberFormat="1" applyFont="1" applyFill="1" applyBorder="1"/>
    <xf numFmtId="0" fontId="5" fillId="0" borderId="6" xfId="0" applyFont="1" applyBorder="1" applyAlignment="1">
      <alignment horizontal="center"/>
    </xf>
    <xf numFmtId="0" fontId="5" fillId="0" borderId="20" xfId="0" applyFont="1" applyBorder="1"/>
    <xf numFmtId="3" fontId="5" fillId="3" borderId="20" xfId="0" applyNumberFormat="1" applyFont="1" applyFill="1" applyBorder="1"/>
    <xf numFmtId="3" fontId="5" fillId="3" borderId="13" xfId="0" applyNumberFormat="1" applyFont="1" applyFill="1" applyBorder="1"/>
    <xf numFmtId="3" fontId="5" fillId="3" borderId="16" xfId="0" applyNumberFormat="1" applyFont="1" applyFill="1" applyBorder="1" applyAlignment="1">
      <alignment vertical="center"/>
    </xf>
    <xf numFmtId="3" fontId="5" fillId="3" borderId="22" xfId="0" applyNumberFormat="1" applyFont="1" applyFill="1" applyBorder="1"/>
    <xf numFmtId="0" fontId="5" fillId="3" borderId="17" xfId="0" applyFont="1" applyFill="1" applyBorder="1"/>
    <xf numFmtId="0" fontId="5" fillId="3" borderId="23" xfId="0" applyFont="1" applyFill="1" applyBorder="1"/>
    <xf numFmtId="0" fontId="5" fillId="3" borderId="16" xfId="0" applyFont="1" applyFill="1" applyBorder="1"/>
    <xf numFmtId="3" fontId="5" fillId="3" borderId="23" xfId="0" applyNumberFormat="1" applyFont="1" applyFill="1" applyBorder="1"/>
    <xf numFmtId="3" fontId="5" fillId="3" borderId="17" xfId="0" applyNumberFormat="1" applyFont="1" applyFill="1" applyBorder="1"/>
    <xf numFmtId="3" fontId="5" fillId="3" borderId="17" xfId="0" applyNumberFormat="1" applyFont="1" applyFill="1" applyBorder="1" applyAlignment="1">
      <alignment horizontal="right"/>
    </xf>
    <xf numFmtId="3" fontId="5" fillId="3" borderId="21" xfId="0" applyNumberFormat="1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vertical="center"/>
    </xf>
    <xf numFmtId="3" fontId="5" fillId="3" borderId="24" xfId="0" applyNumberFormat="1" applyFont="1" applyFill="1" applyBorder="1"/>
    <xf numFmtId="3" fontId="4" fillId="4" borderId="25" xfId="0" applyNumberFormat="1" applyFont="1" applyFill="1" applyBorder="1" applyAlignment="1">
      <alignment horizontal="right" vertical="center"/>
    </xf>
    <xf numFmtId="3" fontId="4" fillId="4" borderId="9" xfId="0" applyNumberFormat="1" applyFont="1" applyFill="1" applyBorder="1" applyAlignment="1">
      <alignment horizontal="right" vertical="center"/>
    </xf>
    <xf numFmtId="0" fontId="5" fillId="0" borderId="26" xfId="0" applyFont="1" applyBorder="1" applyAlignment="1">
      <alignment horizontal="center" vertical="center"/>
    </xf>
    <xf numFmtId="3" fontId="5" fillId="3" borderId="16" xfId="0" applyNumberFormat="1" applyFont="1" applyFill="1" applyBorder="1" applyAlignment="1">
      <alignment horizontal="right"/>
    </xf>
    <xf numFmtId="0" fontId="5" fillId="0" borderId="16" xfId="0" applyFont="1" applyFill="1" applyBorder="1"/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3" borderId="20" xfId="0" applyNumberFormat="1" applyFont="1" applyFill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Fill="1"/>
    <xf numFmtId="0" fontId="8" fillId="0" borderId="0" xfId="0" applyFont="1"/>
    <xf numFmtId="0" fontId="3" fillId="0" borderId="0" xfId="0" applyFont="1" applyFill="1" applyBorder="1"/>
    <xf numFmtId="3" fontId="5" fillId="0" borderId="0" xfId="0" applyNumberFormat="1" applyFont="1" applyFill="1" applyBorder="1"/>
    <xf numFmtId="3" fontId="3" fillId="0" borderId="0" xfId="0" applyNumberFormat="1" applyFont="1" applyFill="1" applyBorder="1"/>
    <xf numFmtId="0" fontId="10" fillId="0" borderId="0" xfId="0" applyFont="1" applyFill="1" applyBorder="1"/>
    <xf numFmtId="0" fontId="10" fillId="0" borderId="0" xfId="0" applyFont="1"/>
    <xf numFmtId="0" fontId="4" fillId="5" borderId="12" xfId="0" applyFont="1" applyFill="1" applyBorder="1" applyAlignment="1">
      <alignment vertical="center"/>
    </xf>
    <xf numFmtId="3" fontId="4" fillId="5" borderId="12" xfId="0" applyNumberFormat="1" applyFont="1" applyFill="1" applyBorder="1" applyAlignment="1">
      <alignment horizontal="right" vertical="center"/>
    </xf>
    <xf numFmtId="0" fontId="4" fillId="5" borderId="16" xfId="0" applyFont="1" applyFill="1" applyBorder="1" applyAlignment="1">
      <alignment vertical="center"/>
    </xf>
    <xf numFmtId="3" fontId="4" fillId="5" borderId="16" xfId="0" applyNumberFormat="1" applyFont="1" applyFill="1" applyBorder="1" applyAlignment="1">
      <alignment horizontal="right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9" xfId="0" applyFont="1" applyFill="1" applyBorder="1" applyAlignment="1">
      <alignment vertical="center"/>
    </xf>
    <xf numFmtId="3" fontId="4" fillId="6" borderId="25" xfId="0" applyNumberFormat="1" applyFont="1" applyFill="1" applyBorder="1" applyAlignment="1">
      <alignment horizontal="right" vertical="center"/>
    </xf>
    <xf numFmtId="3" fontId="4" fillId="6" borderId="9" xfId="0" applyNumberFormat="1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3" fontId="4" fillId="4" borderId="10" xfId="0" applyNumberFormat="1" applyFont="1" applyFill="1" applyBorder="1" applyAlignment="1">
      <alignment vertical="center"/>
    </xf>
    <xf numFmtId="164" fontId="5" fillId="3" borderId="14" xfId="1" applyNumberFormat="1" applyFont="1" applyFill="1" applyBorder="1"/>
    <xf numFmtId="164" fontId="5" fillId="3" borderId="18" xfId="1" applyNumberFormat="1" applyFont="1" applyFill="1" applyBorder="1"/>
    <xf numFmtId="164" fontId="5" fillId="3" borderId="7" xfId="1" applyNumberFormat="1" applyFont="1" applyFill="1" applyBorder="1"/>
    <xf numFmtId="164" fontId="6" fillId="3" borderId="18" xfId="1" applyNumberFormat="1" applyFont="1" applyFill="1" applyBorder="1"/>
    <xf numFmtId="3" fontId="4" fillId="4" borderId="28" xfId="0" applyNumberFormat="1" applyFont="1" applyFill="1" applyBorder="1" applyAlignment="1">
      <alignment horizontal="right" vertical="center"/>
    </xf>
    <xf numFmtId="3" fontId="4" fillId="5" borderId="14" xfId="0" applyNumberFormat="1" applyFont="1" applyFill="1" applyBorder="1" applyAlignment="1">
      <alignment horizontal="right" vertical="center"/>
    </xf>
    <xf numFmtId="3" fontId="5" fillId="3" borderId="18" xfId="0" applyNumberFormat="1" applyFont="1" applyFill="1" applyBorder="1"/>
    <xf numFmtId="3" fontId="4" fillId="5" borderId="18" xfId="0" applyNumberFormat="1" applyFont="1" applyFill="1" applyBorder="1" applyAlignment="1">
      <alignment horizontal="right" vertical="center"/>
    </xf>
    <xf numFmtId="164" fontId="5" fillId="3" borderId="18" xfId="1" applyNumberFormat="1" applyFont="1" applyFill="1" applyBorder="1" applyAlignment="1">
      <alignment horizontal="center"/>
    </xf>
    <xf numFmtId="164" fontId="7" fillId="3" borderId="18" xfId="1" applyNumberFormat="1" applyFont="1" applyFill="1" applyBorder="1"/>
    <xf numFmtId="164" fontId="9" fillId="3" borderId="7" xfId="1" applyNumberFormat="1" applyFont="1" applyFill="1" applyBorder="1"/>
    <xf numFmtId="3" fontId="4" fillId="6" borderId="5" xfId="0" applyNumberFormat="1" applyFont="1" applyFill="1" applyBorder="1" applyAlignment="1">
      <alignment horizontal="right" vertical="center"/>
    </xf>
    <xf numFmtId="3" fontId="4" fillId="6" borderId="10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"/>
  <sheetViews>
    <sheetView tabSelected="1" topLeftCell="A53" zoomScaleNormal="100" workbookViewId="0">
      <selection activeCell="I81" sqref="I81"/>
    </sheetView>
  </sheetViews>
  <sheetFormatPr defaultRowHeight="15" x14ac:dyDescent="0.25"/>
  <cols>
    <col min="1" max="1" width="5.85546875" style="1" customWidth="1"/>
    <col min="2" max="2" width="23.5703125" style="1" customWidth="1"/>
    <col min="3" max="3" width="9.140625" style="1"/>
    <col min="4" max="4" width="13" style="41" customWidth="1"/>
    <col min="5" max="5" width="13.7109375" style="1" customWidth="1"/>
    <col min="6" max="6" width="13.42578125" style="1" customWidth="1"/>
    <col min="7" max="7" width="13" style="1" customWidth="1"/>
    <col min="8" max="8" width="11" style="1" customWidth="1"/>
    <col min="9" max="16384" width="9.140625" style="1"/>
  </cols>
  <sheetData>
    <row r="1" spans="1:8" ht="18.75" x14ac:dyDescent="0.25">
      <c r="A1" s="78" t="s">
        <v>91</v>
      </c>
      <c r="B1" s="78"/>
      <c r="C1" s="78"/>
      <c r="D1" s="78"/>
      <c r="E1" s="78"/>
      <c r="F1" s="78"/>
      <c r="G1" s="78"/>
      <c r="H1" s="78"/>
    </row>
    <row r="2" spans="1:8" ht="19.5" thickBot="1" x14ac:dyDescent="0.3">
      <c r="A2" s="2"/>
      <c r="B2" s="2"/>
      <c r="C2" s="2"/>
      <c r="D2" s="2"/>
      <c r="E2" s="2"/>
      <c r="F2" s="2"/>
      <c r="G2" s="2"/>
      <c r="H2" s="2"/>
    </row>
    <row r="3" spans="1:8" x14ac:dyDescent="0.25">
      <c r="A3" s="73" t="s">
        <v>0</v>
      </c>
      <c r="B3" s="75" t="s">
        <v>1</v>
      </c>
      <c r="C3" s="56" t="s">
        <v>2</v>
      </c>
      <c r="D3" s="77" t="s">
        <v>83</v>
      </c>
      <c r="E3" s="77"/>
      <c r="F3" s="77"/>
      <c r="G3" s="77"/>
      <c r="H3" s="57" t="s">
        <v>3</v>
      </c>
    </row>
    <row r="4" spans="1:8" ht="15.75" thickBot="1" x14ac:dyDescent="0.3">
      <c r="A4" s="74"/>
      <c r="B4" s="76"/>
      <c r="C4" s="3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58" t="s">
        <v>9</v>
      </c>
    </row>
    <row r="5" spans="1:8" ht="15.75" thickBot="1" x14ac:dyDescent="0.3">
      <c r="A5" s="5"/>
      <c r="B5" s="6" t="s">
        <v>10</v>
      </c>
      <c r="C5" s="7">
        <f t="shared" ref="C5" si="0">SUM(C6:C17)</f>
        <v>8258</v>
      </c>
      <c r="D5" s="7">
        <f t="shared" ref="D5:H5" si="1">SUM(D6:D17)</f>
        <v>74082758.400000006</v>
      </c>
      <c r="E5" s="7">
        <f t="shared" si="1"/>
        <v>27901464</v>
      </c>
      <c r="F5" s="7">
        <f t="shared" si="1"/>
        <v>24644219</v>
      </c>
      <c r="G5" s="7">
        <f t="shared" si="1"/>
        <v>21522454</v>
      </c>
      <c r="H5" s="59">
        <f t="shared" si="1"/>
        <v>2822416</v>
      </c>
    </row>
    <row r="6" spans="1:8" x14ac:dyDescent="0.25">
      <c r="A6" s="8">
        <v>1</v>
      </c>
      <c r="B6" s="9" t="s">
        <v>11</v>
      </c>
      <c r="C6" s="10">
        <v>385</v>
      </c>
      <c r="D6" s="10">
        <f t="shared" ref="D6:D14" si="2">E6+F6+G6</f>
        <v>8639118</v>
      </c>
      <c r="E6" s="10">
        <v>5508320</v>
      </c>
      <c r="F6" s="10">
        <v>2152449</v>
      </c>
      <c r="G6" s="10">
        <v>978349</v>
      </c>
      <c r="H6" s="60">
        <v>800</v>
      </c>
    </row>
    <row r="7" spans="1:8" x14ac:dyDescent="0.25">
      <c r="A7" s="11">
        <v>2</v>
      </c>
      <c r="B7" s="12" t="s">
        <v>12</v>
      </c>
      <c r="C7" s="13">
        <v>1050</v>
      </c>
      <c r="D7" s="13">
        <f t="shared" si="2"/>
        <v>8969822</v>
      </c>
      <c r="E7" s="14"/>
      <c r="F7" s="13">
        <v>929130</v>
      </c>
      <c r="G7" s="13">
        <v>8040692</v>
      </c>
      <c r="H7" s="61">
        <v>0</v>
      </c>
    </row>
    <row r="8" spans="1:8" x14ac:dyDescent="0.25">
      <c r="A8" s="11">
        <v>3</v>
      </c>
      <c r="B8" s="12" t="s">
        <v>13</v>
      </c>
      <c r="C8" s="13">
        <f>215+529+2208</f>
        <v>2952</v>
      </c>
      <c r="D8" s="13">
        <f t="shared" si="2"/>
        <v>4314168</v>
      </c>
      <c r="E8" s="13"/>
      <c r="F8" s="13">
        <f>2977063+1313000+24105</f>
        <v>4314168</v>
      </c>
      <c r="G8" s="13"/>
      <c r="H8" s="61">
        <v>0</v>
      </c>
    </row>
    <row r="9" spans="1:8" x14ac:dyDescent="0.25">
      <c r="A9" s="11">
        <v>4</v>
      </c>
      <c r="B9" s="12" t="s">
        <v>14</v>
      </c>
      <c r="C9" s="13">
        <v>1115</v>
      </c>
      <c r="D9" s="13">
        <f>E9+F9+G9</f>
        <v>24010576</v>
      </c>
      <c r="E9" s="13">
        <v>10359256</v>
      </c>
      <c r="F9" s="13">
        <v>6831652</v>
      </c>
      <c r="G9" s="13">
        <v>6819668</v>
      </c>
      <c r="H9" s="61">
        <v>1153734</v>
      </c>
    </row>
    <row r="10" spans="1:8" x14ac:dyDescent="0.25">
      <c r="A10" s="11">
        <v>5</v>
      </c>
      <c r="B10" s="12" t="s">
        <v>15</v>
      </c>
      <c r="C10" s="13">
        <v>216</v>
      </c>
      <c r="D10" s="13">
        <f t="shared" si="2"/>
        <v>1592502</v>
      </c>
      <c r="E10" s="13">
        <v>869237</v>
      </c>
      <c r="F10" s="13">
        <v>31044</v>
      </c>
      <c r="G10" s="13">
        <v>692221</v>
      </c>
      <c r="H10" s="61">
        <v>43188</v>
      </c>
    </row>
    <row r="11" spans="1:8" x14ac:dyDescent="0.25">
      <c r="A11" s="11">
        <v>6</v>
      </c>
      <c r="B11" s="12" t="s">
        <v>16</v>
      </c>
      <c r="C11" s="13">
        <v>900</v>
      </c>
      <c r="D11" s="13">
        <f t="shared" si="2"/>
        <v>2587520</v>
      </c>
      <c r="E11" s="13">
        <v>284463</v>
      </c>
      <c r="F11" s="13">
        <v>19590</v>
      </c>
      <c r="G11" s="13">
        <v>2283467</v>
      </c>
      <c r="H11" s="61">
        <v>0</v>
      </c>
    </row>
    <row r="12" spans="1:8" x14ac:dyDescent="0.25">
      <c r="A12" s="11">
        <v>7</v>
      </c>
      <c r="B12" s="12" t="s">
        <v>17</v>
      </c>
      <c r="C12" s="13">
        <v>96</v>
      </c>
      <c r="D12" s="13">
        <f t="shared" si="2"/>
        <v>111430</v>
      </c>
      <c r="E12" s="13">
        <v>73000</v>
      </c>
      <c r="F12" s="13">
        <v>5800</v>
      </c>
      <c r="G12" s="13">
        <v>32630</v>
      </c>
      <c r="H12" s="61">
        <v>0</v>
      </c>
    </row>
    <row r="13" spans="1:8" x14ac:dyDescent="0.25">
      <c r="A13" s="11">
        <v>8</v>
      </c>
      <c r="B13" s="12" t="s">
        <v>18</v>
      </c>
      <c r="C13" s="13">
        <v>80</v>
      </c>
      <c r="D13" s="13">
        <f>E13+F13+G13</f>
        <v>1209806</v>
      </c>
      <c r="E13" s="13">
        <v>416368</v>
      </c>
      <c r="F13" s="13">
        <v>219366</v>
      </c>
      <c r="G13" s="13">
        <v>574072</v>
      </c>
      <c r="H13" s="61">
        <v>71956</v>
      </c>
    </row>
    <row r="14" spans="1:8" x14ac:dyDescent="0.25">
      <c r="A14" s="11">
        <v>9</v>
      </c>
      <c r="B14" s="12" t="s">
        <v>19</v>
      </c>
      <c r="C14" s="16">
        <v>642</v>
      </c>
      <c r="D14" s="13">
        <f t="shared" si="2"/>
        <v>9199000</v>
      </c>
      <c r="E14" s="13">
        <v>4127000</v>
      </c>
      <c r="F14" s="13">
        <v>4395000</v>
      </c>
      <c r="G14" s="13">
        <v>677000</v>
      </c>
      <c r="H14" s="61">
        <v>657125</v>
      </c>
    </row>
    <row r="15" spans="1:8" x14ac:dyDescent="0.25">
      <c r="A15" s="11">
        <v>10</v>
      </c>
      <c r="B15" s="12" t="s">
        <v>20</v>
      </c>
      <c r="C15" s="13">
        <v>466</v>
      </c>
      <c r="D15" s="13">
        <v>8555805</v>
      </c>
      <c r="E15" s="13">
        <v>4359180</v>
      </c>
      <c r="F15" s="13">
        <v>4196625</v>
      </c>
      <c r="G15" s="13">
        <v>0</v>
      </c>
      <c r="H15" s="61">
        <v>570387</v>
      </c>
    </row>
    <row r="16" spans="1:8" x14ac:dyDescent="0.25">
      <c r="A16" s="17">
        <v>11</v>
      </c>
      <c r="B16" s="12" t="s">
        <v>86</v>
      </c>
      <c r="C16" s="19">
        <v>171</v>
      </c>
      <c r="D16" s="13">
        <v>2775555</v>
      </c>
      <c r="E16" s="19">
        <v>1456005</v>
      </c>
      <c r="F16" s="19">
        <v>1141875</v>
      </c>
      <c r="G16" s="19">
        <v>177675</v>
      </c>
      <c r="H16" s="62">
        <v>185037</v>
      </c>
    </row>
    <row r="17" spans="1:9" ht="15.75" thickBot="1" x14ac:dyDescent="0.3">
      <c r="A17" s="17">
        <v>12</v>
      </c>
      <c r="B17" s="18" t="s">
        <v>21</v>
      </c>
      <c r="C17" s="19">
        <v>185</v>
      </c>
      <c r="D17" s="19">
        <v>2117456.4</v>
      </c>
      <c r="E17" s="19">
        <f>29909*15</f>
        <v>448635</v>
      </c>
      <c r="F17" s="19">
        <f>27168*15</f>
        <v>407520</v>
      </c>
      <c r="G17" s="19">
        <f>83112*15</f>
        <v>1246680</v>
      </c>
      <c r="H17" s="62">
        <v>140189</v>
      </c>
    </row>
    <row r="18" spans="1:9" ht="15.75" thickBot="1" x14ac:dyDescent="0.3">
      <c r="A18" s="5"/>
      <c r="B18" s="6" t="s">
        <v>22</v>
      </c>
      <c r="C18" s="7">
        <f t="shared" ref="C18" si="3">SUM(C19:C37)</f>
        <v>8005</v>
      </c>
      <c r="D18" s="7">
        <f t="shared" ref="D18:H18" si="4">SUM(D19:D37)</f>
        <v>34821314.469999999</v>
      </c>
      <c r="E18" s="7">
        <f t="shared" si="4"/>
        <v>6790300</v>
      </c>
      <c r="F18" s="7">
        <f t="shared" si="4"/>
        <v>18282439</v>
      </c>
      <c r="G18" s="7">
        <f t="shared" si="4"/>
        <v>10765067.470000001</v>
      </c>
      <c r="H18" s="59">
        <f t="shared" si="4"/>
        <v>497334</v>
      </c>
    </row>
    <row r="19" spans="1:9" x14ac:dyDescent="0.25">
      <c r="A19" s="8">
        <v>1</v>
      </c>
      <c r="B19" s="9" t="s">
        <v>23</v>
      </c>
      <c r="C19" s="20"/>
      <c r="D19" s="13"/>
      <c r="E19" s="22"/>
      <c r="F19" s="10"/>
      <c r="G19" s="10"/>
      <c r="H19" s="60"/>
      <c r="I19" s="42"/>
    </row>
    <row r="20" spans="1:9" x14ac:dyDescent="0.25">
      <c r="A20" s="11">
        <v>2</v>
      </c>
      <c r="B20" s="12" t="s">
        <v>24</v>
      </c>
      <c r="C20" s="20">
        <v>979</v>
      </c>
      <c r="D20" s="13">
        <v>3177492</v>
      </c>
      <c r="E20" s="22">
        <v>106514</v>
      </c>
      <c r="F20" s="10">
        <v>1029867</v>
      </c>
      <c r="G20" s="10">
        <v>2041111</v>
      </c>
      <c r="H20" s="60"/>
      <c r="I20" s="42"/>
    </row>
    <row r="21" spans="1:9" x14ac:dyDescent="0.25">
      <c r="A21" s="11">
        <f t="shared" ref="A21:A37" si="5">A20+1</f>
        <v>3</v>
      </c>
      <c r="B21" s="12" t="s">
        <v>25</v>
      </c>
      <c r="C21" s="20">
        <v>355</v>
      </c>
      <c r="D21" s="13">
        <v>2161000</v>
      </c>
      <c r="E21" s="22">
        <v>106514</v>
      </c>
      <c r="F21" s="10">
        <v>1029867</v>
      </c>
      <c r="G21" s="10">
        <v>2041111</v>
      </c>
      <c r="H21" s="60"/>
      <c r="I21" s="42"/>
    </row>
    <row r="22" spans="1:9" x14ac:dyDescent="0.25">
      <c r="A22" s="11">
        <f t="shared" si="5"/>
        <v>4</v>
      </c>
      <c r="B22" s="12" t="s">
        <v>26</v>
      </c>
      <c r="C22" s="23">
        <v>79</v>
      </c>
      <c r="D22" s="21">
        <f t="shared" ref="D22:D37" si="6">E22+F22+G22</f>
        <v>180605</v>
      </c>
      <c r="E22" s="24">
        <v>0</v>
      </c>
      <c r="F22" s="25"/>
      <c r="G22" s="14">
        <v>180605</v>
      </c>
      <c r="H22" s="61"/>
    </row>
    <row r="23" spans="1:9" x14ac:dyDescent="0.25">
      <c r="A23" s="11">
        <f t="shared" si="5"/>
        <v>5</v>
      </c>
      <c r="B23" s="12" t="s">
        <v>27</v>
      </c>
      <c r="C23" s="23">
        <v>388</v>
      </c>
      <c r="D23" s="21">
        <f t="shared" si="6"/>
        <v>378446</v>
      </c>
      <c r="E23" s="26"/>
      <c r="F23" s="13">
        <v>368983</v>
      </c>
      <c r="G23" s="13">
        <v>9463</v>
      </c>
      <c r="H23" s="61"/>
    </row>
    <row r="24" spans="1:9" x14ac:dyDescent="0.25">
      <c r="A24" s="11">
        <f t="shared" si="5"/>
        <v>6</v>
      </c>
      <c r="B24" s="12" t="s">
        <v>28</v>
      </c>
      <c r="C24" s="27">
        <v>333</v>
      </c>
      <c r="D24" s="21">
        <f t="shared" si="6"/>
        <v>286000</v>
      </c>
      <c r="E24" s="26"/>
      <c r="F24" s="13">
        <v>222277</v>
      </c>
      <c r="G24" s="13">
        <v>63723</v>
      </c>
      <c r="H24" s="61"/>
    </row>
    <row r="25" spans="1:9" x14ac:dyDescent="0.25">
      <c r="A25" s="11">
        <f t="shared" si="5"/>
        <v>7</v>
      </c>
      <c r="B25" s="12" t="s">
        <v>29</v>
      </c>
      <c r="C25" s="27">
        <v>309</v>
      </c>
      <c r="D25" s="21">
        <f t="shared" si="6"/>
        <v>2325000</v>
      </c>
      <c r="E25" s="26">
        <v>1671341</v>
      </c>
      <c r="F25" s="13">
        <v>620094</v>
      </c>
      <c r="G25" s="13">
        <v>33565</v>
      </c>
      <c r="H25" s="61"/>
    </row>
    <row r="26" spans="1:9" x14ac:dyDescent="0.25">
      <c r="A26" s="11">
        <f t="shared" si="5"/>
        <v>8</v>
      </c>
      <c r="B26" s="12" t="s">
        <v>30</v>
      </c>
      <c r="C26" s="27">
        <v>1943</v>
      </c>
      <c r="D26" s="21">
        <f t="shared" si="6"/>
        <v>8650000</v>
      </c>
      <c r="E26" s="26">
        <f>118154*30</f>
        <v>3544620</v>
      </c>
      <c r="F26" s="13">
        <f>127676*30</f>
        <v>3830280</v>
      </c>
      <c r="G26" s="13">
        <v>1275100</v>
      </c>
      <c r="H26" s="61">
        <v>370017</v>
      </c>
    </row>
    <row r="27" spans="1:9" x14ac:dyDescent="0.25">
      <c r="A27" s="11">
        <f t="shared" si="5"/>
        <v>9</v>
      </c>
      <c r="B27" s="12" t="s">
        <v>84</v>
      </c>
      <c r="C27" s="28"/>
      <c r="D27" s="21"/>
      <c r="E27" s="26"/>
      <c r="F27" s="13"/>
      <c r="G27" s="13"/>
      <c r="H27" s="61"/>
      <c r="I27" s="42"/>
    </row>
    <row r="28" spans="1:9" x14ac:dyDescent="0.25">
      <c r="A28" s="11">
        <f t="shared" si="5"/>
        <v>10</v>
      </c>
      <c r="B28" s="12" t="s">
        <v>31</v>
      </c>
      <c r="C28" s="28">
        <v>253</v>
      </c>
      <c r="D28" s="21">
        <f t="shared" si="6"/>
        <v>405000</v>
      </c>
      <c r="E28" s="26"/>
      <c r="F28" s="13"/>
      <c r="G28" s="13">
        <v>405000</v>
      </c>
      <c r="H28" s="61"/>
    </row>
    <row r="29" spans="1:9" x14ac:dyDescent="0.25">
      <c r="A29" s="11">
        <f t="shared" si="5"/>
        <v>11</v>
      </c>
      <c r="B29" s="12" t="s">
        <v>32</v>
      </c>
      <c r="C29" s="28">
        <v>305</v>
      </c>
      <c r="D29" s="21">
        <f t="shared" si="6"/>
        <v>1898469</v>
      </c>
      <c r="E29" s="26">
        <v>97510</v>
      </c>
      <c r="F29" s="13">
        <v>1570484</v>
      </c>
      <c r="G29" s="13">
        <v>230475</v>
      </c>
      <c r="H29" s="63"/>
    </row>
    <row r="30" spans="1:9" x14ac:dyDescent="0.25">
      <c r="A30" s="11">
        <f t="shared" si="5"/>
        <v>12</v>
      </c>
      <c r="B30" s="12" t="s">
        <v>87</v>
      </c>
      <c r="C30" s="28">
        <v>65</v>
      </c>
      <c r="D30" s="21">
        <v>2115000</v>
      </c>
      <c r="E30" s="26">
        <v>10000</v>
      </c>
      <c r="F30" s="13">
        <v>2030000</v>
      </c>
      <c r="G30" s="13">
        <v>75000</v>
      </c>
      <c r="H30" s="61"/>
      <c r="I30" s="47"/>
    </row>
    <row r="31" spans="1:9" x14ac:dyDescent="0.25">
      <c r="A31" s="11">
        <f t="shared" si="5"/>
        <v>13</v>
      </c>
      <c r="B31" s="12" t="s">
        <v>88</v>
      </c>
      <c r="C31" s="28">
        <v>85</v>
      </c>
      <c r="D31" s="21">
        <v>379356</v>
      </c>
      <c r="E31" s="26">
        <v>8120</v>
      </c>
      <c r="F31" s="13">
        <v>321472</v>
      </c>
      <c r="G31" s="13">
        <v>49764</v>
      </c>
      <c r="H31" s="61"/>
      <c r="I31" s="47"/>
    </row>
    <row r="32" spans="1:9" x14ac:dyDescent="0.25">
      <c r="A32" s="11">
        <f t="shared" si="5"/>
        <v>14</v>
      </c>
      <c r="B32" s="12" t="s">
        <v>33</v>
      </c>
      <c r="C32" s="28">
        <v>1409</v>
      </c>
      <c r="D32" s="21">
        <f t="shared" si="6"/>
        <v>8316499</v>
      </c>
      <c r="E32" s="26">
        <v>1078434</v>
      </c>
      <c r="F32" s="13">
        <v>5402775</v>
      </c>
      <c r="G32" s="13">
        <v>1835290</v>
      </c>
      <c r="H32" s="61">
        <v>127317</v>
      </c>
    </row>
    <row r="33" spans="1:8" x14ac:dyDescent="0.25">
      <c r="A33" s="11">
        <f t="shared" si="5"/>
        <v>15</v>
      </c>
      <c r="B33" s="12" t="s">
        <v>34</v>
      </c>
      <c r="C33" s="28">
        <v>510</v>
      </c>
      <c r="D33" s="21">
        <f t="shared" si="6"/>
        <v>1049791</v>
      </c>
      <c r="E33" s="26">
        <v>18872</v>
      </c>
      <c r="F33" s="13">
        <v>30488</v>
      </c>
      <c r="G33" s="13">
        <v>1000431</v>
      </c>
      <c r="H33" s="61"/>
    </row>
    <row r="34" spans="1:8" x14ac:dyDescent="0.25">
      <c r="A34" s="11">
        <f t="shared" si="5"/>
        <v>16</v>
      </c>
      <c r="B34" s="12" t="s">
        <v>35</v>
      </c>
      <c r="C34" s="28">
        <v>152</v>
      </c>
      <c r="D34" s="21">
        <f t="shared" si="6"/>
        <v>243475</v>
      </c>
      <c r="E34" s="26"/>
      <c r="F34" s="13"/>
      <c r="G34" s="13">
        <v>243475</v>
      </c>
      <c r="H34" s="61"/>
    </row>
    <row r="35" spans="1:8" x14ac:dyDescent="0.25">
      <c r="A35" s="11">
        <f t="shared" si="5"/>
        <v>17</v>
      </c>
      <c r="B35" s="12" t="s">
        <v>36</v>
      </c>
      <c r="C35" s="28">
        <v>270</v>
      </c>
      <c r="D35" s="21">
        <f t="shared" si="6"/>
        <v>363653</v>
      </c>
      <c r="E35" s="26"/>
      <c r="F35" s="13"/>
      <c r="G35" s="13">
        <v>363653</v>
      </c>
      <c r="H35" s="61"/>
    </row>
    <row r="36" spans="1:8" x14ac:dyDescent="0.25">
      <c r="A36" s="11">
        <f t="shared" si="5"/>
        <v>18</v>
      </c>
      <c r="B36" s="18" t="s">
        <v>89</v>
      </c>
      <c r="C36" s="29">
        <v>222</v>
      </c>
      <c r="D36" s="30">
        <v>421217.47</v>
      </c>
      <c r="E36" s="31"/>
      <c r="F36" s="19"/>
      <c r="G36" s="19">
        <v>421217.47</v>
      </c>
      <c r="H36" s="62"/>
    </row>
    <row r="37" spans="1:8" ht="15.75" thickBot="1" x14ac:dyDescent="0.3">
      <c r="A37" s="11">
        <f t="shared" si="5"/>
        <v>19</v>
      </c>
      <c r="B37" s="18" t="s">
        <v>37</v>
      </c>
      <c r="C37" s="29">
        <v>348</v>
      </c>
      <c r="D37" s="30">
        <f t="shared" si="6"/>
        <v>2470311</v>
      </c>
      <c r="E37" s="31">
        <v>148375</v>
      </c>
      <c r="F37" s="19">
        <v>1825852</v>
      </c>
      <c r="G37" s="19">
        <v>496084</v>
      </c>
      <c r="H37" s="62"/>
    </row>
    <row r="38" spans="1:8" ht="15.75" thickBot="1" x14ac:dyDescent="0.3">
      <c r="A38" s="5"/>
      <c r="B38" s="6" t="s">
        <v>38</v>
      </c>
      <c r="C38" s="32">
        <f>C39+C55+C71</f>
        <v>18650</v>
      </c>
      <c r="D38" s="33">
        <f t="shared" ref="D38:H38" si="7">D39+D55+D71</f>
        <v>184238279.97</v>
      </c>
      <c r="E38" s="33">
        <f t="shared" si="7"/>
        <v>86452402.400000006</v>
      </c>
      <c r="F38" s="33">
        <f t="shared" si="7"/>
        <v>64119671.269999996</v>
      </c>
      <c r="G38" s="33">
        <f t="shared" si="7"/>
        <v>33663039.299999997</v>
      </c>
      <c r="H38" s="64">
        <f t="shared" si="7"/>
        <v>9610321</v>
      </c>
    </row>
    <row r="39" spans="1:8" x14ac:dyDescent="0.25">
      <c r="A39" s="34"/>
      <c r="B39" s="48" t="s">
        <v>39</v>
      </c>
      <c r="C39" s="49">
        <f t="shared" ref="C39:H39" si="8">SUM(C40:C54)</f>
        <v>9301</v>
      </c>
      <c r="D39" s="49">
        <f t="shared" si="8"/>
        <v>114111762</v>
      </c>
      <c r="E39" s="49">
        <f t="shared" si="8"/>
        <v>53321841</v>
      </c>
      <c r="F39" s="49">
        <f t="shared" si="8"/>
        <v>37163091</v>
      </c>
      <c r="G39" s="49">
        <f t="shared" si="8"/>
        <v>23626830</v>
      </c>
      <c r="H39" s="65">
        <f t="shared" si="8"/>
        <v>6590754</v>
      </c>
    </row>
    <row r="40" spans="1:8" x14ac:dyDescent="0.25">
      <c r="A40" s="11">
        <f t="shared" ref="A40:A54" si="9">A39+1</f>
        <v>1</v>
      </c>
      <c r="B40" s="12" t="s">
        <v>40</v>
      </c>
      <c r="C40" s="35">
        <v>1323</v>
      </c>
      <c r="D40" s="13">
        <f t="shared" ref="D40:D46" si="10">E40+F40+G40</f>
        <v>6421000</v>
      </c>
      <c r="E40" s="13">
        <v>1386000</v>
      </c>
      <c r="F40" s="13">
        <v>1551000</v>
      </c>
      <c r="G40" s="13">
        <v>3484000</v>
      </c>
      <c r="H40" s="61">
        <v>308112</v>
      </c>
    </row>
    <row r="41" spans="1:8" x14ac:dyDescent="0.25">
      <c r="A41" s="11">
        <f t="shared" si="9"/>
        <v>2</v>
      </c>
      <c r="B41" s="12" t="s">
        <v>41</v>
      </c>
      <c r="C41" s="35">
        <v>253</v>
      </c>
      <c r="D41" s="13">
        <f t="shared" si="10"/>
        <v>291408</v>
      </c>
      <c r="E41" s="13">
        <v>28858</v>
      </c>
      <c r="F41" s="13"/>
      <c r="G41" s="13">
        <v>262550</v>
      </c>
      <c r="H41" s="61"/>
    </row>
    <row r="42" spans="1:8" x14ac:dyDescent="0.25">
      <c r="A42" s="11">
        <f t="shared" si="9"/>
        <v>3</v>
      </c>
      <c r="B42" s="12" t="s">
        <v>42</v>
      </c>
      <c r="C42" s="35">
        <v>0</v>
      </c>
      <c r="D42" s="13">
        <f t="shared" si="10"/>
        <v>3984990</v>
      </c>
      <c r="E42" s="13"/>
      <c r="F42" s="13">
        <f>13164*15</f>
        <v>197460</v>
      </c>
      <c r="G42" s="13">
        <f>252502*15</f>
        <v>3787530</v>
      </c>
      <c r="H42" s="61">
        <v>265666</v>
      </c>
    </row>
    <row r="43" spans="1:8" x14ac:dyDescent="0.25">
      <c r="A43" s="11">
        <f t="shared" si="9"/>
        <v>4</v>
      </c>
      <c r="B43" s="12" t="s">
        <v>43</v>
      </c>
      <c r="C43" s="13">
        <v>3709</v>
      </c>
      <c r="D43" s="13">
        <v>70810980</v>
      </c>
      <c r="E43" s="13">
        <f>2608552*15</f>
        <v>39128280</v>
      </c>
      <c r="F43" s="13">
        <f>2112180*15</f>
        <v>31682700</v>
      </c>
      <c r="G43" s="13"/>
      <c r="H43" s="66">
        <v>4721277</v>
      </c>
    </row>
    <row r="44" spans="1:8" x14ac:dyDescent="0.25">
      <c r="A44" s="11">
        <f t="shared" si="9"/>
        <v>5</v>
      </c>
      <c r="B44" s="36" t="s">
        <v>44</v>
      </c>
      <c r="C44" s="35">
        <v>1309</v>
      </c>
      <c r="D44" s="13">
        <f t="shared" si="10"/>
        <v>9339416</v>
      </c>
      <c r="E44" s="13">
        <v>3978043</v>
      </c>
      <c r="F44" s="13">
        <v>469491</v>
      </c>
      <c r="G44" s="13">
        <v>4891882</v>
      </c>
      <c r="H44" s="61">
        <v>171730</v>
      </c>
    </row>
    <row r="45" spans="1:8" x14ac:dyDescent="0.25">
      <c r="A45" s="11">
        <f t="shared" si="9"/>
        <v>6</v>
      </c>
      <c r="B45" s="12" t="s">
        <v>45</v>
      </c>
      <c r="C45" s="35">
        <v>95</v>
      </c>
      <c r="D45" s="13">
        <f t="shared" si="10"/>
        <v>289522</v>
      </c>
      <c r="E45" s="13">
        <v>232105</v>
      </c>
      <c r="F45" s="13">
        <v>98</v>
      </c>
      <c r="G45" s="13">
        <v>57319</v>
      </c>
      <c r="H45" s="61"/>
    </row>
    <row r="46" spans="1:8" x14ac:dyDescent="0.25">
      <c r="A46" s="11">
        <f t="shared" si="9"/>
        <v>7</v>
      </c>
      <c r="B46" s="12" t="s">
        <v>46</v>
      </c>
      <c r="C46" s="35">
        <v>519</v>
      </c>
      <c r="D46" s="13">
        <f t="shared" si="10"/>
        <v>6616417</v>
      </c>
      <c r="E46" s="13">
        <v>1614296</v>
      </c>
      <c r="F46" s="13">
        <v>6772</v>
      </c>
      <c r="G46" s="13">
        <v>4995349</v>
      </c>
      <c r="H46" s="61">
        <v>313895</v>
      </c>
    </row>
    <row r="47" spans="1:8" x14ac:dyDescent="0.25">
      <c r="A47" s="11">
        <f t="shared" si="9"/>
        <v>8</v>
      </c>
      <c r="B47" s="12" t="s">
        <v>47</v>
      </c>
      <c r="C47" s="13">
        <v>885</v>
      </c>
      <c r="D47" s="13">
        <f>H47*15</f>
        <v>8696790</v>
      </c>
      <c r="E47" s="13">
        <f>84246*15</f>
        <v>1263690</v>
      </c>
      <c r="F47" s="13">
        <f>112299*15</f>
        <v>1684485</v>
      </c>
      <c r="G47" s="13">
        <f>383241*15</f>
        <v>5748615</v>
      </c>
      <c r="H47" s="61">
        <v>579786</v>
      </c>
    </row>
    <row r="48" spans="1:8" x14ac:dyDescent="0.25">
      <c r="A48" s="11">
        <f t="shared" si="9"/>
        <v>9</v>
      </c>
      <c r="B48" s="12" t="s">
        <v>48</v>
      </c>
      <c r="C48" s="13">
        <v>90</v>
      </c>
      <c r="D48" s="13">
        <f>E48+F48+G48</f>
        <v>245000</v>
      </c>
      <c r="E48" s="13">
        <v>200900</v>
      </c>
      <c r="F48" s="13">
        <v>44100</v>
      </c>
      <c r="G48" s="13"/>
      <c r="H48" s="61"/>
    </row>
    <row r="49" spans="1:8" x14ac:dyDescent="0.25">
      <c r="A49" s="11">
        <f t="shared" si="9"/>
        <v>10</v>
      </c>
      <c r="B49" s="12" t="s">
        <v>49</v>
      </c>
      <c r="C49" s="13">
        <v>280</v>
      </c>
      <c r="D49" s="13">
        <f>E49+F49+G49</f>
        <v>426555</v>
      </c>
      <c r="E49" s="13">
        <f>886*15</f>
        <v>13290</v>
      </c>
      <c r="F49" s="13">
        <f>912*15</f>
        <v>13680</v>
      </c>
      <c r="G49" s="13">
        <f>(17853+8786)*15</f>
        <v>399585</v>
      </c>
      <c r="H49" s="61">
        <v>30216</v>
      </c>
    </row>
    <row r="50" spans="1:8" x14ac:dyDescent="0.25">
      <c r="A50" s="11">
        <v>11</v>
      </c>
      <c r="B50" s="12" t="s">
        <v>90</v>
      </c>
      <c r="C50" s="13">
        <v>99</v>
      </c>
      <c r="D50" s="13">
        <v>649935</v>
      </c>
      <c r="E50" s="13">
        <v>246975</v>
      </c>
      <c r="F50" s="13">
        <v>402960</v>
      </c>
      <c r="G50" s="13"/>
      <c r="H50" s="61">
        <v>43329</v>
      </c>
    </row>
    <row r="51" spans="1:8" x14ac:dyDescent="0.25">
      <c r="A51" s="11">
        <v>12</v>
      </c>
      <c r="B51" s="12" t="s">
        <v>50</v>
      </c>
      <c r="C51" s="13">
        <v>359</v>
      </c>
      <c r="D51" s="13">
        <f>E51+F51+G51</f>
        <v>3995000</v>
      </c>
      <c r="E51" s="13">
        <v>3995000</v>
      </c>
      <c r="F51" s="13"/>
      <c r="G51" s="13"/>
      <c r="H51" s="61"/>
    </row>
    <row r="52" spans="1:8" x14ac:dyDescent="0.25">
      <c r="A52" s="11">
        <v>13</v>
      </c>
      <c r="B52" s="12" t="s">
        <v>51</v>
      </c>
      <c r="C52" s="13">
        <v>64</v>
      </c>
      <c r="D52" s="13">
        <f>E52+F52+G52</f>
        <v>77184</v>
      </c>
      <c r="E52" s="13">
        <v>77184</v>
      </c>
      <c r="F52" s="13"/>
      <c r="G52" s="13"/>
      <c r="H52" s="61"/>
    </row>
    <row r="53" spans="1:8" x14ac:dyDescent="0.25">
      <c r="A53" s="11">
        <f t="shared" si="9"/>
        <v>14</v>
      </c>
      <c r="B53" s="12" t="s">
        <v>52</v>
      </c>
      <c r="C53" s="35">
        <v>0</v>
      </c>
      <c r="D53" s="13">
        <f>(E53+F53+G53)</f>
        <v>0</v>
      </c>
      <c r="E53" s="13">
        <v>0</v>
      </c>
      <c r="F53" s="13"/>
      <c r="G53" s="13"/>
      <c r="H53" s="66">
        <v>0</v>
      </c>
    </row>
    <row r="54" spans="1:8" x14ac:dyDescent="0.25">
      <c r="A54" s="11">
        <f t="shared" si="9"/>
        <v>15</v>
      </c>
      <c r="B54" s="12" t="s">
        <v>53</v>
      </c>
      <c r="C54" s="35">
        <v>316</v>
      </c>
      <c r="D54" s="13">
        <f>E54+F54+G54</f>
        <v>2267565</v>
      </c>
      <c r="E54" s="13">
        <f>77148*15</f>
        <v>1157220</v>
      </c>
      <c r="F54" s="13">
        <f>74023*15</f>
        <v>1110345</v>
      </c>
      <c r="G54" s="13"/>
      <c r="H54" s="61">
        <v>156743</v>
      </c>
    </row>
    <row r="55" spans="1:8" x14ac:dyDescent="0.25">
      <c r="A55" s="37"/>
      <c r="B55" s="50" t="s">
        <v>54</v>
      </c>
      <c r="C55" s="51">
        <f t="shared" ref="C55:H55" si="11">SUM(C56:C70)</f>
        <v>6138</v>
      </c>
      <c r="D55" s="51">
        <f t="shared" si="11"/>
        <v>63901027.810000002</v>
      </c>
      <c r="E55" s="51">
        <f t="shared" si="11"/>
        <v>32911663.399999999</v>
      </c>
      <c r="F55" s="51">
        <f t="shared" si="11"/>
        <v>26374186.27</v>
      </c>
      <c r="G55" s="51">
        <f t="shared" si="11"/>
        <v>4612011.1400000006</v>
      </c>
      <c r="H55" s="67">
        <f t="shared" si="11"/>
        <v>2946471</v>
      </c>
    </row>
    <row r="56" spans="1:8" x14ac:dyDescent="0.25">
      <c r="A56" s="11">
        <v>1</v>
      </c>
      <c r="B56" s="12" t="s">
        <v>55</v>
      </c>
      <c r="C56" s="35">
        <v>540</v>
      </c>
      <c r="D56" s="13">
        <f>E56+F56+G56</f>
        <v>3249725</v>
      </c>
      <c r="E56" s="13">
        <v>1946344</v>
      </c>
      <c r="F56" s="13">
        <v>1075644</v>
      </c>
      <c r="G56" s="13">
        <v>227737</v>
      </c>
      <c r="H56" s="61"/>
    </row>
    <row r="57" spans="1:8" x14ac:dyDescent="0.25">
      <c r="A57" s="11">
        <f t="shared" ref="A57:A70" si="12">A56+1</f>
        <v>2</v>
      </c>
      <c r="B57" s="12" t="s">
        <v>56</v>
      </c>
      <c r="C57" s="35">
        <v>493</v>
      </c>
      <c r="D57" s="13">
        <f>E57+F57+G57</f>
        <v>5860989</v>
      </c>
      <c r="E57" s="13">
        <v>4696790</v>
      </c>
      <c r="F57" s="13">
        <v>106444</v>
      </c>
      <c r="G57" s="13">
        <v>1057755</v>
      </c>
      <c r="H57" s="61">
        <v>0</v>
      </c>
    </row>
    <row r="58" spans="1:8" x14ac:dyDescent="0.25">
      <c r="A58" s="11">
        <f t="shared" si="12"/>
        <v>3</v>
      </c>
      <c r="B58" s="12" t="s">
        <v>57</v>
      </c>
      <c r="C58" s="35">
        <v>180</v>
      </c>
      <c r="D58" s="13">
        <f>E58+F58+G58</f>
        <v>3093943</v>
      </c>
      <c r="E58" s="13">
        <v>2833367</v>
      </c>
      <c r="F58" s="13">
        <v>260576</v>
      </c>
      <c r="G58" s="13"/>
      <c r="H58" s="61"/>
    </row>
    <row r="59" spans="1:8" x14ac:dyDescent="0.25">
      <c r="A59" s="11">
        <f t="shared" si="12"/>
        <v>4</v>
      </c>
      <c r="B59" s="12" t="s">
        <v>58</v>
      </c>
      <c r="C59" s="35">
        <v>525</v>
      </c>
      <c r="D59" s="13">
        <v>24484350</v>
      </c>
      <c r="E59" s="13">
        <v>9345210</v>
      </c>
      <c r="F59" s="13">
        <v>13592340</v>
      </c>
      <c r="G59" s="13">
        <v>1546800</v>
      </c>
      <c r="H59" s="61">
        <v>1632290</v>
      </c>
    </row>
    <row r="60" spans="1:8" x14ac:dyDescent="0.25">
      <c r="A60" s="11">
        <f t="shared" si="12"/>
        <v>5</v>
      </c>
      <c r="B60" s="12" t="s">
        <v>59</v>
      </c>
      <c r="C60" s="35">
        <v>247</v>
      </c>
      <c r="D60" s="13">
        <v>11883120</v>
      </c>
      <c r="E60" s="13">
        <v>4577820</v>
      </c>
      <c r="F60" s="13">
        <v>7305300</v>
      </c>
      <c r="G60" s="15"/>
      <c r="H60" s="61">
        <v>792209</v>
      </c>
    </row>
    <row r="61" spans="1:8" x14ac:dyDescent="0.25">
      <c r="A61" s="11">
        <f t="shared" si="12"/>
        <v>6</v>
      </c>
      <c r="B61" s="12" t="s">
        <v>60</v>
      </c>
      <c r="C61" s="35">
        <v>301</v>
      </c>
      <c r="D61" s="13">
        <v>7060560</v>
      </c>
      <c r="E61" s="13">
        <v>3382665</v>
      </c>
      <c r="F61" s="13">
        <v>3677895</v>
      </c>
      <c r="G61" s="13"/>
      <c r="H61" s="61">
        <v>470704</v>
      </c>
    </row>
    <row r="62" spans="1:8" x14ac:dyDescent="0.25">
      <c r="A62" s="11">
        <f t="shared" si="12"/>
        <v>7</v>
      </c>
      <c r="B62" s="12" t="s">
        <v>61</v>
      </c>
      <c r="C62" s="35">
        <v>923</v>
      </c>
      <c r="D62" s="13">
        <f>E62+F62+G62</f>
        <v>4030821.81</v>
      </c>
      <c r="E62" s="13">
        <v>3175531.4</v>
      </c>
      <c r="F62" s="13">
        <v>194555.27</v>
      </c>
      <c r="G62" s="13">
        <v>660735.14</v>
      </c>
      <c r="H62" s="68">
        <v>51177</v>
      </c>
    </row>
    <row r="63" spans="1:8" x14ac:dyDescent="0.25">
      <c r="A63" s="11">
        <f t="shared" si="12"/>
        <v>8</v>
      </c>
      <c r="B63" s="12" t="s">
        <v>62</v>
      </c>
      <c r="C63" s="35">
        <v>69</v>
      </c>
      <c r="D63" s="13">
        <f>E63+F63+G63</f>
        <v>3096466</v>
      </c>
      <c r="E63" s="13">
        <v>2684028</v>
      </c>
      <c r="F63" s="13">
        <v>3988</v>
      </c>
      <c r="G63" s="13">
        <v>408450</v>
      </c>
      <c r="H63" s="61"/>
    </row>
    <row r="64" spans="1:8" x14ac:dyDescent="0.25">
      <c r="A64" s="11">
        <f t="shared" si="12"/>
        <v>9</v>
      </c>
      <c r="B64" s="12" t="s">
        <v>63</v>
      </c>
      <c r="C64" s="35">
        <f>570+1677</f>
        <v>2247</v>
      </c>
      <c r="D64" s="13">
        <f t="shared" ref="D64:D70" si="13">E64+F64+G64</f>
        <v>266000</v>
      </c>
      <c r="E64" s="13"/>
      <c r="F64" s="13"/>
      <c r="G64" s="13">
        <v>266000</v>
      </c>
      <c r="H64" s="61"/>
    </row>
    <row r="65" spans="1:9" x14ac:dyDescent="0.25">
      <c r="A65" s="11">
        <f t="shared" si="12"/>
        <v>10</v>
      </c>
      <c r="B65" s="12" t="s">
        <v>64</v>
      </c>
      <c r="C65" s="35">
        <v>386</v>
      </c>
      <c r="D65" s="13">
        <v>146101</v>
      </c>
      <c r="E65" s="13"/>
      <c r="F65" s="13"/>
      <c r="G65" s="13">
        <v>144934</v>
      </c>
      <c r="H65" s="61">
        <v>47</v>
      </c>
    </row>
    <row r="66" spans="1:9" x14ac:dyDescent="0.25">
      <c r="A66" s="11">
        <f t="shared" si="12"/>
        <v>11</v>
      </c>
      <c r="B66" s="12" t="s">
        <v>65</v>
      </c>
      <c r="C66" s="35">
        <v>30</v>
      </c>
      <c r="D66" s="13">
        <f t="shared" si="13"/>
        <v>4778</v>
      </c>
      <c r="E66" s="13">
        <v>1389</v>
      </c>
      <c r="F66" s="13">
        <v>1000</v>
      </c>
      <c r="G66" s="13">
        <v>2389</v>
      </c>
      <c r="H66" s="61"/>
    </row>
    <row r="67" spans="1:9" x14ac:dyDescent="0.25">
      <c r="A67" s="11">
        <f t="shared" si="12"/>
        <v>12</v>
      </c>
      <c r="B67" s="12" t="s">
        <v>66</v>
      </c>
      <c r="C67" s="35"/>
      <c r="D67" s="13">
        <v>2000</v>
      </c>
      <c r="E67" s="13"/>
      <c r="F67" s="13"/>
      <c r="G67" s="13"/>
      <c r="H67" s="61"/>
      <c r="I67" s="42"/>
    </row>
    <row r="68" spans="1:9" x14ac:dyDescent="0.25">
      <c r="A68" s="11">
        <f t="shared" si="12"/>
        <v>13</v>
      </c>
      <c r="B68" s="12" t="s">
        <v>67</v>
      </c>
      <c r="C68" s="35">
        <v>42</v>
      </c>
      <c r="D68" s="13">
        <f t="shared" si="13"/>
        <v>9101</v>
      </c>
      <c r="E68" s="13">
        <v>2057</v>
      </c>
      <c r="F68" s="13">
        <v>6444</v>
      </c>
      <c r="G68" s="13">
        <v>600</v>
      </c>
      <c r="H68" s="61">
        <v>44</v>
      </c>
    </row>
    <row r="69" spans="1:9" x14ac:dyDescent="0.25">
      <c r="A69" s="11">
        <f t="shared" si="12"/>
        <v>14</v>
      </c>
      <c r="B69" s="12" t="s">
        <v>68</v>
      </c>
      <c r="C69" s="35">
        <f>15+130</f>
        <v>145</v>
      </c>
      <c r="D69" s="13">
        <f t="shared" si="13"/>
        <v>563073</v>
      </c>
      <c r="E69" s="13">
        <v>266462</v>
      </c>
      <c r="F69" s="13"/>
      <c r="G69" s="13">
        <v>296611</v>
      </c>
      <c r="H69" s="61"/>
    </row>
    <row r="70" spans="1:9" x14ac:dyDescent="0.25">
      <c r="A70" s="11">
        <f t="shared" si="12"/>
        <v>15</v>
      </c>
      <c r="B70" s="12" t="s">
        <v>69</v>
      </c>
      <c r="C70" s="35">
        <v>10</v>
      </c>
      <c r="D70" s="13">
        <f t="shared" si="13"/>
        <v>150000</v>
      </c>
      <c r="E70" s="13"/>
      <c r="F70" s="13">
        <v>150000</v>
      </c>
      <c r="G70" s="13"/>
      <c r="H70" s="61"/>
    </row>
    <row r="71" spans="1:9" x14ac:dyDescent="0.25">
      <c r="A71" s="38"/>
      <c r="B71" s="50" t="s">
        <v>70</v>
      </c>
      <c r="C71" s="51">
        <f t="shared" ref="C71:H71" si="14">SUM(C72:C83)</f>
        <v>3211</v>
      </c>
      <c r="D71" s="51">
        <f t="shared" si="14"/>
        <v>6225490.1600000001</v>
      </c>
      <c r="E71" s="51">
        <f t="shared" si="14"/>
        <v>218898</v>
      </c>
      <c r="F71" s="51">
        <f t="shared" si="14"/>
        <v>582394</v>
      </c>
      <c r="G71" s="51">
        <f t="shared" si="14"/>
        <v>5424198.1600000001</v>
      </c>
      <c r="H71" s="67">
        <f t="shared" si="14"/>
        <v>73096</v>
      </c>
    </row>
    <row r="72" spans="1:9" x14ac:dyDescent="0.25">
      <c r="A72" s="11">
        <v>1</v>
      </c>
      <c r="B72" s="12" t="s">
        <v>71</v>
      </c>
      <c r="C72" s="35">
        <v>284</v>
      </c>
      <c r="D72" s="13">
        <f>E72+F72+G72</f>
        <v>713000</v>
      </c>
      <c r="E72" s="13">
        <v>30000</v>
      </c>
      <c r="F72" s="13"/>
      <c r="G72" s="13">
        <v>683000</v>
      </c>
      <c r="H72" s="61"/>
    </row>
    <row r="73" spans="1:9" x14ac:dyDescent="0.25">
      <c r="A73" s="11">
        <f t="shared" ref="A73:A83" si="15">A72+1</f>
        <v>2</v>
      </c>
      <c r="B73" s="12" t="s">
        <v>72</v>
      </c>
      <c r="C73" s="35">
        <v>14</v>
      </c>
      <c r="D73" s="13">
        <f t="shared" ref="D73:D83" si="16">E73+F73+G73</f>
        <v>132288.16</v>
      </c>
      <c r="E73" s="13"/>
      <c r="F73" s="13"/>
      <c r="G73" s="13">
        <v>132288.16</v>
      </c>
      <c r="H73" s="61">
        <v>9465</v>
      </c>
    </row>
    <row r="74" spans="1:9" x14ac:dyDescent="0.25">
      <c r="A74" s="11">
        <f t="shared" si="15"/>
        <v>3</v>
      </c>
      <c r="B74" s="12" t="s">
        <v>73</v>
      </c>
      <c r="C74" s="35">
        <v>45</v>
      </c>
      <c r="D74" s="13">
        <f t="shared" si="16"/>
        <v>120120</v>
      </c>
      <c r="E74" s="13"/>
      <c r="F74" s="13"/>
      <c r="G74" s="13">
        <v>120120</v>
      </c>
      <c r="H74" s="61">
        <v>0</v>
      </c>
    </row>
    <row r="75" spans="1:9" x14ac:dyDescent="0.25">
      <c r="A75" s="11">
        <f t="shared" si="15"/>
        <v>4</v>
      </c>
      <c r="B75" s="12" t="s">
        <v>74</v>
      </c>
      <c r="C75" s="35">
        <v>0</v>
      </c>
      <c r="D75" s="13">
        <f t="shared" si="16"/>
        <v>50000</v>
      </c>
      <c r="E75" s="13"/>
      <c r="F75" s="13"/>
      <c r="G75" s="13">
        <v>50000</v>
      </c>
      <c r="H75" s="61"/>
      <c r="I75" s="42"/>
    </row>
    <row r="76" spans="1:9" x14ac:dyDescent="0.25">
      <c r="A76" s="11">
        <f t="shared" si="15"/>
        <v>5</v>
      </c>
      <c r="B76" s="12" t="s">
        <v>75</v>
      </c>
      <c r="C76" s="35">
        <v>100</v>
      </c>
      <c r="D76" s="13">
        <v>371155</v>
      </c>
      <c r="E76" s="13"/>
      <c r="F76" s="13"/>
      <c r="G76" s="13">
        <v>371155</v>
      </c>
      <c r="H76" s="61">
        <v>7216</v>
      </c>
      <c r="I76" s="42"/>
    </row>
    <row r="77" spans="1:9" x14ac:dyDescent="0.25">
      <c r="A77" s="11">
        <f t="shared" si="15"/>
        <v>6</v>
      </c>
      <c r="B77" s="12" t="s">
        <v>85</v>
      </c>
      <c r="C77" s="35">
        <v>0</v>
      </c>
      <c r="D77" s="13">
        <f t="shared" si="16"/>
        <v>0</v>
      </c>
      <c r="E77" s="25"/>
      <c r="F77" s="13"/>
      <c r="G77" s="13"/>
      <c r="H77" s="69"/>
      <c r="I77" s="42"/>
    </row>
    <row r="78" spans="1:9" x14ac:dyDescent="0.25">
      <c r="A78" s="11">
        <f t="shared" si="15"/>
        <v>7</v>
      </c>
      <c r="B78" s="12" t="s">
        <v>76</v>
      </c>
      <c r="C78" s="35">
        <v>2059</v>
      </c>
      <c r="D78" s="13">
        <f t="shared" si="16"/>
        <v>1692340</v>
      </c>
      <c r="E78" s="13">
        <v>64781</v>
      </c>
      <c r="F78" s="13">
        <v>84235</v>
      </c>
      <c r="G78" s="13">
        <v>1543324</v>
      </c>
      <c r="H78" s="61">
        <v>12698</v>
      </c>
    </row>
    <row r="79" spans="1:9" x14ac:dyDescent="0.25">
      <c r="A79" s="11">
        <f t="shared" si="15"/>
        <v>8</v>
      </c>
      <c r="B79" s="12" t="s">
        <v>77</v>
      </c>
      <c r="C79" s="35">
        <v>87</v>
      </c>
      <c r="D79" s="13">
        <v>906498</v>
      </c>
      <c r="E79" s="13"/>
      <c r="F79" s="13">
        <v>19353</v>
      </c>
      <c r="G79" s="13">
        <v>887145</v>
      </c>
      <c r="H79" s="61">
        <v>15918</v>
      </c>
    </row>
    <row r="80" spans="1:9" x14ac:dyDescent="0.25">
      <c r="A80" s="11">
        <f t="shared" si="15"/>
        <v>9</v>
      </c>
      <c r="B80" s="12" t="s">
        <v>78</v>
      </c>
      <c r="C80" s="35">
        <v>168</v>
      </c>
      <c r="D80" s="13">
        <v>85635</v>
      </c>
      <c r="E80" s="13"/>
      <c r="F80" s="13"/>
      <c r="G80" s="13">
        <v>85635</v>
      </c>
      <c r="H80" s="61"/>
    </row>
    <row r="81" spans="1:8" x14ac:dyDescent="0.25">
      <c r="A81" s="11">
        <f t="shared" si="15"/>
        <v>10</v>
      </c>
      <c r="B81" s="12" t="s">
        <v>79</v>
      </c>
      <c r="C81" s="35">
        <v>316</v>
      </c>
      <c r="D81" s="13">
        <f>E81+F81+G81</f>
        <v>1606464</v>
      </c>
      <c r="E81" s="13">
        <v>124117</v>
      </c>
      <c r="F81" s="13">
        <v>478806</v>
      </c>
      <c r="G81" s="13">
        <v>1003541</v>
      </c>
      <c r="H81" s="61">
        <v>27799</v>
      </c>
    </row>
    <row r="82" spans="1:8" x14ac:dyDescent="0.25">
      <c r="A82" s="11">
        <f t="shared" si="15"/>
        <v>11</v>
      </c>
      <c r="B82" s="18" t="s">
        <v>80</v>
      </c>
      <c r="C82" s="39">
        <v>138</v>
      </c>
      <c r="D82" s="13">
        <f t="shared" si="16"/>
        <v>519990</v>
      </c>
      <c r="E82" s="19"/>
      <c r="F82" s="19"/>
      <c r="G82" s="19">
        <v>519990</v>
      </c>
      <c r="H82" s="62"/>
    </row>
    <row r="83" spans="1:8" ht="15.75" thickBot="1" x14ac:dyDescent="0.3">
      <c r="A83" s="11">
        <f t="shared" si="15"/>
        <v>12</v>
      </c>
      <c r="B83" s="18" t="s">
        <v>81</v>
      </c>
      <c r="C83" s="39"/>
      <c r="D83" s="13">
        <f t="shared" si="16"/>
        <v>28000</v>
      </c>
      <c r="E83" s="19"/>
      <c r="F83" s="19"/>
      <c r="G83" s="19">
        <v>28000</v>
      </c>
      <c r="H83" s="70"/>
    </row>
    <row r="84" spans="1:8" s="40" customFormat="1" ht="21" customHeight="1" thickBot="1" x14ac:dyDescent="0.3">
      <c r="A84" s="52"/>
      <c r="B84" s="53" t="s">
        <v>82</v>
      </c>
      <c r="C84" s="54">
        <f t="shared" ref="C84:H84" si="17">+C5+C18+C38</f>
        <v>34913</v>
      </c>
      <c r="D84" s="71">
        <f t="shared" si="17"/>
        <v>293142352.84000003</v>
      </c>
      <c r="E84" s="55">
        <f t="shared" si="17"/>
        <v>121144166.40000001</v>
      </c>
      <c r="F84" s="55">
        <f t="shared" si="17"/>
        <v>107046329.27</v>
      </c>
      <c r="G84" s="55">
        <f t="shared" si="17"/>
        <v>65950560.769999996</v>
      </c>
      <c r="H84" s="72">
        <f t="shared" si="17"/>
        <v>12930071</v>
      </c>
    </row>
    <row r="86" spans="1:8" x14ac:dyDescent="0.25">
      <c r="B86" s="46"/>
      <c r="C86" s="43"/>
      <c r="D86" s="44"/>
      <c r="E86" s="43"/>
      <c r="F86" s="43"/>
      <c r="G86" s="43"/>
      <c r="H86" s="43"/>
    </row>
    <row r="87" spans="1:8" x14ac:dyDescent="0.25">
      <c r="B87" s="43"/>
      <c r="C87" s="43"/>
      <c r="D87" s="44"/>
      <c r="E87" s="43"/>
      <c r="F87" s="43"/>
      <c r="G87" s="45"/>
      <c r="H87" s="43"/>
    </row>
    <row r="88" spans="1:8" x14ac:dyDescent="0.25">
      <c r="B88" s="43"/>
      <c r="C88" s="43"/>
      <c r="D88" s="43"/>
      <c r="E88" s="43"/>
      <c r="F88" s="43"/>
      <c r="G88" s="43"/>
      <c r="H88" s="43"/>
    </row>
    <row r="89" spans="1:8" x14ac:dyDescent="0.25">
      <c r="B89" s="43"/>
      <c r="C89" s="43"/>
      <c r="D89" s="43"/>
      <c r="E89" s="43"/>
      <c r="F89" s="43"/>
      <c r="G89" s="43"/>
      <c r="H89" s="43"/>
    </row>
    <row r="90" spans="1:8" x14ac:dyDescent="0.25">
      <c r="B90" s="43"/>
      <c r="C90" s="43"/>
      <c r="D90" s="44"/>
      <c r="E90" s="43"/>
      <c r="F90" s="43"/>
      <c r="G90" s="43"/>
      <c r="H90" s="43"/>
    </row>
  </sheetData>
  <mergeCells count="4">
    <mergeCell ref="A3:A4"/>
    <mergeCell ref="B3:B4"/>
    <mergeCell ref="D3:G3"/>
    <mergeCell ref="A1: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Sheet2</vt:lpstr>
      <vt:lpstr>Sheet3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LieuVPA</dc:creator>
  <cp:lastModifiedBy>BangHoang</cp:lastModifiedBy>
  <dcterms:created xsi:type="dcterms:W3CDTF">2019-07-11T02:14:04Z</dcterms:created>
  <dcterms:modified xsi:type="dcterms:W3CDTF">2019-08-02T06:47:53Z</dcterms:modified>
</cp:coreProperties>
</file>