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Hoang\Downloads\"/>
    </mc:Choice>
  </mc:AlternateContent>
  <bookViews>
    <workbookView xWindow="1815" yWindow="1560" windowWidth="16110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G68" i="1" l="1"/>
  <c r="F68" i="1"/>
  <c r="E68" i="1"/>
  <c r="G67" i="1"/>
  <c r="F67" i="1"/>
  <c r="E67" i="1"/>
  <c r="F66" i="1"/>
  <c r="E66" i="1"/>
  <c r="G65" i="1"/>
  <c r="F65" i="1"/>
  <c r="E65" i="1"/>
  <c r="G60" i="1"/>
  <c r="F60" i="1"/>
  <c r="E60" i="1"/>
  <c r="D57" i="1"/>
  <c r="F56" i="1"/>
  <c r="G53" i="1"/>
  <c r="E53" i="1"/>
  <c r="F49" i="1"/>
  <c r="E49" i="1"/>
  <c r="G46" i="1"/>
  <c r="F46" i="1"/>
  <c r="E46" i="1"/>
  <c r="G20" i="1"/>
  <c r="F20" i="1"/>
  <c r="E20" i="1"/>
  <c r="G19" i="1"/>
  <c r="F19" i="1"/>
  <c r="E19" i="1"/>
  <c r="G18" i="1"/>
  <c r="F18" i="1"/>
  <c r="E18" i="1"/>
  <c r="F17" i="1"/>
  <c r="E17" i="1"/>
  <c r="D46" i="1" l="1"/>
  <c r="G48" i="1"/>
  <c r="D7" i="1" l="1"/>
  <c r="D67" i="1"/>
  <c r="D79" i="1"/>
  <c r="H44" i="1"/>
  <c r="C65" i="1"/>
  <c r="C61" i="1" s="1"/>
  <c r="F9" i="1"/>
  <c r="D9" i="1" s="1"/>
  <c r="C9" i="1"/>
  <c r="C5" i="1" s="1"/>
  <c r="D23" i="1"/>
  <c r="H61" i="1"/>
  <c r="D89" i="1"/>
  <c r="D88" i="1"/>
  <c r="D87" i="1"/>
  <c r="D86" i="1"/>
  <c r="D85" i="1"/>
  <c r="D84" i="1"/>
  <c r="D83" i="1"/>
  <c r="D82" i="1"/>
  <c r="D80" i="1"/>
  <c r="D78" i="1"/>
  <c r="H77" i="1"/>
  <c r="G77" i="1"/>
  <c r="F77" i="1"/>
  <c r="E77" i="1"/>
  <c r="C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G61" i="1"/>
  <c r="F61" i="1"/>
  <c r="E61" i="1"/>
  <c r="D60" i="1"/>
  <c r="D55" i="1"/>
  <c r="D54" i="1"/>
  <c r="D53" i="1"/>
  <c r="D52" i="1"/>
  <c r="D51" i="1"/>
  <c r="D50" i="1"/>
  <c r="D49" i="1"/>
  <c r="D48" i="1"/>
  <c r="D47" i="1"/>
  <c r="D45" i="1"/>
  <c r="G44" i="1"/>
  <c r="F44" i="1"/>
  <c r="C44" i="1"/>
  <c r="D42" i="1"/>
  <c r="D41" i="1"/>
  <c r="D40" i="1"/>
  <c r="D38" i="1"/>
  <c r="D37" i="1"/>
  <c r="D36" i="1"/>
  <c r="D35" i="1"/>
  <c r="D33" i="1"/>
  <c r="D32" i="1"/>
  <c r="D31" i="1"/>
  <c r="D30" i="1"/>
  <c r="D29" i="1"/>
  <c r="D28" i="1"/>
  <c r="D27" i="1"/>
  <c r="D25" i="1"/>
  <c r="D24" i="1"/>
  <c r="D22" i="1"/>
  <c r="H21" i="1"/>
  <c r="G21" i="1"/>
  <c r="F21" i="1"/>
  <c r="E21" i="1"/>
  <c r="C21" i="1"/>
  <c r="D6" i="1"/>
  <c r="D20" i="1"/>
  <c r="D19" i="1"/>
  <c r="D18" i="1"/>
  <c r="D17" i="1"/>
  <c r="D16" i="1"/>
  <c r="D14" i="1"/>
  <c r="D13" i="1"/>
  <c r="D11" i="1"/>
  <c r="D10" i="1"/>
  <c r="D8" i="1"/>
  <c r="H5" i="1"/>
  <c r="G5" i="1"/>
  <c r="E5" i="1"/>
  <c r="F5" i="1" l="1"/>
  <c r="H43" i="1"/>
  <c r="H90" i="1" s="1"/>
  <c r="G43" i="1"/>
  <c r="G90" i="1" s="1"/>
  <c r="F43" i="1"/>
  <c r="C43" i="1"/>
  <c r="C90" i="1" s="1"/>
  <c r="D77" i="1"/>
  <c r="D61" i="1"/>
  <c r="D21" i="1"/>
  <c r="D5" i="1"/>
  <c r="E44" i="1"/>
  <c r="E43" i="1" s="1"/>
  <c r="E90" i="1" s="1"/>
  <c r="D56" i="1"/>
  <c r="D44" i="1" s="1"/>
  <c r="F90" i="1" l="1"/>
  <c r="D43" i="1"/>
  <c r="D90" i="1" s="1"/>
</calcChain>
</file>

<file path=xl/sharedStrings.xml><?xml version="1.0" encoding="utf-8"?>
<sst xmlns="http://schemas.openxmlformats.org/spreadsheetml/2006/main" count="100" uniqueCount="100">
  <si>
    <t>STT</t>
  </si>
  <si>
    <t>Tàu</t>
  </si>
  <si>
    <t>Container</t>
  </si>
  <si>
    <t>(Chuyến)</t>
  </si>
  <si>
    <t>TTQ</t>
  </si>
  <si>
    <t>Nhập</t>
  </si>
  <si>
    <t>Xuất</t>
  </si>
  <si>
    <t>Nội  Địa</t>
  </si>
  <si>
    <t>TEUs</t>
  </si>
  <si>
    <t>MIỀN BẮC</t>
  </si>
  <si>
    <t>Quảng Ninh</t>
  </si>
  <si>
    <t>CICT</t>
  </si>
  <si>
    <t>Cẩm Phả</t>
  </si>
  <si>
    <t>Cảng dầu B12</t>
  </si>
  <si>
    <t>Hải Phòng</t>
  </si>
  <si>
    <t>HICT</t>
  </si>
  <si>
    <t>Đoạn Xá</t>
  </si>
  <si>
    <t>Vật cách</t>
  </si>
  <si>
    <t>Cửa Cấm Hải Phòng</t>
  </si>
  <si>
    <t>Transvina</t>
  </si>
  <si>
    <t>Đình Vũ</t>
  </si>
  <si>
    <t>Nam Hải Đình Vũ</t>
  </si>
  <si>
    <t>Nam Đình Vũ</t>
  </si>
  <si>
    <t>PTSC Đình Vũ</t>
  </si>
  <si>
    <t>Tân Cảng 128 - Hải Phòng</t>
  </si>
  <si>
    <t>MIỀN TRUNG</t>
  </si>
  <si>
    <t>Thanh Hoá</t>
  </si>
  <si>
    <t>Nghệ Tĩnh</t>
  </si>
  <si>
    <t>Quốc Tế Lào-Việt</t>
  </si>
  <si>
    <t>Quảng Bình</t>
  </si>
  <si>
    <t>Cửa Việt</t>
  </si>
  <si>
    <t>Thuận An</t>
  </si>
  <si>
    <t>Chân Mây</t>
  </si>
  <si>
    <t>Đà Nẵng</t>
  </si>
  <si>
    <t>Hải Sơn (Cảng QS)</t>
  </si>
  <si>
    <t>Kỳ Hà - Chu Lai</t>
  </si>
  <si>
    <t>PTSC Quảng Ngãi</t>
  </si>
  <si>
    <t>Gemadept Dung Quất</t>
  </si>
  <si>
    <t>Hào Hưng QuảngNgãi</t>
  </si>
  <si>
    <t>Quy Nhơn</t>
  </si>
  <si>
    <t>Thị Nại</t>
  </si>
  <si>
    <t>Vũng Rô</t>
  </si>
  <si>
    <t>Nha Trang</t>
  </si>
  <si>
    <t>Hòn Khói</t>
  </si>
  <si>
    <t>Cam Ranh</t>
  </si>
  <si>
    <t>Vĩnh Tân</t>
  </si>
  <si>
    <t>MIỀN NAM</t>
  </si>
  <si>
    <t>Tp HCM + Đồng Nai</t>
  </si>
  <si>
    <t>Đồng Nai</t>
  </si>
  <si>
    <t>ITC- Phú Hữu</t>
  </si>
  <si>
    <t>Long Thành</t>
  </si>
  <si>
    <t>Bình Dương</t>
  </si>
  <si>
    <t>Tân Cảng Cát Lái</t>
  </si>
  <si>
    <t>Sài Gòn</t>
  </si>
  <si>
    <t>Tân Thuận Đông</t>
  </si>
  <si>
    <t>Bến Nghé</t>
  </si>
  <si>
    <t>VICT</t>
  </si>
  <si>
    <t>Bông Sen (Lotus)</t>
  </si>
  <si>
    <t>Phước Long ICD (phao)</t>
  </si>
  <si>
    <t>Xăng dầu Nhà Bè</t>
  </si>
  <si>
    <t>SPCT</t>
  </si>
  <si>
    <t>Sài Gòn Hiệp Phước</t>
  </si>
  <si>
    <t>Tân Cảng Hiệp Phước</t>
  </si>
  <si>
    <t>Bà Rịa - Vũng Tàu</t>
  </si>
  <si>
    <t xml:space="preserve">SITV </t>
  </si>
  <si>
    <t>Phú Mỹ</t>
  </si>
  <si>
    <t>SP-PSA</t>
  </si>
  <si>
    <t>TCIT+TCCT</t>
  </si>
  <si>
    <t>CMIT</t>
  </si>
  <si>
    <t>TCTT</t>
  </si>
  <si>
    <t>SSIT</t>
  </si>
  <si>
    <t>Interflour Cái Mép</t>
  </si>
  <si>
    <t xml:space="preserve">Bến Đầm </t>
  </si>
  <si>
    <t>Thương Cảng Vũng tàu</t>
  </si>
  <si>
    <t>PVC-MS</t>
  </si>
  <si>
    <t>PV Shipyard</t>
  </si>
  <si>
    <t>Đông Xuyên</t>
  </si>
  <si>
    <t>Xăng dầu Petec Cái Mép</t>
  </si>
  <si>
    <t>Phú Đông</t>
  </si>
  <si>
    <t>Đồng bằng Sông Cửu Long</t>
  </si>
  <si>
    <t>Mỹ Tho</t>
  </si>
  <si>
    <t>Đồng Tháp (TC Sa Đéc)</t>
  </si>
  <si>
    <t>Bảo Mai</t>
  </si>
  <si>
    <t>Bình Minh</t>
  </si>
  <si>
    <t>Vĩnh Long</t>
  </si>
  <si>
    <t>Tân Cảng Cái Cui (*)</t>
  </si>
  <si>
    <t>Cần Thơ</t>
  </si>
  <si>
    <t>Trà Nóc Cần Thơ</t>
  </si>
  <si>
    <t>CN Tàu Thủy VT Cần Thơ</t>
  </si>
  <si>
    <t xml:space="preserve">An Giang </t>
  </si>
  <si>
    <t>Vinalines Hậu Giang</t>
  </si>
  <si>
    <t>Năm Căn</t>
  </si>
  <si>
    <t>TỔNG CỘNG</t>
  </si>
  <si>
    <t>KHU VỰC / Cảng</t>
  </si>
  <si>
    <t>HÀNG HOÁ THÔNG QUA (MT) 2020</t>
  </si>
  <si>
    <t xml:space="preserve">Nam Vân Phong </t>
  </si>
  <si>
    <t>Rau Quả</t>
  </si>
  <si>
    <t>Lập bảng</t>
  </si>
  <si>
    <t>Nguyễn Thị Liễu</t>
  </si>
  <si>
    <t>VPA - TỔNG HỢP SẢN LƯỢNG THÔNG QUA CẢNG BIỂN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</si>
</sst>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horizontal="right" vertical="center"/>
    </xf>
    <xf numFmtId="164" fontId="5" fillId="0" borderId="0" xfId="1" applyNumberFormat="1" applyFont="1"/>
    <xf numFmtId="165" fontId="5" fillId="0" borderId="0" xfId="1" applyNumberFormat="1" applyFont="1"/>
    <xf numFmtId="164" fontId="6" fillId="0" borderId="0" xfId="1" applyNumberFormat="1" applyFont="1"/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 wrapText="1"/>
    </xf>
    <xf numFmtId="164" fontId="8" fillId="3" borderId="1" xfId="1" applyNumberFormat="1" applyFont="1" applyFill="1" applyBorder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right" vertical="center"/>
    </xf>
    <xf numFmtId="3" fontId="9" fillId="6" borderId="1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9" sqref="F19"/>
    </sheetView>
  </sheetViews>
  <sheetFormatPr defaultRowHeight="15" x14ac:dyDescent="0.25"/>
  <cols>
    <col min="1" max="1" width="5" bestFit="1" customWidth="1"/>
    <col min="2" max="2" width="23" customWidth="1"/>
    <col min="3" max="3" width="9.5703125" bestFit="1" customWidth="1"/>
    <col min="4" max="7" width="12.42578125" bestFit="1" customWidth="1"/>
    <col min="8" max="8" width="11.28515625" bestFit="1" customWidth="1"/>
    <col min="9" max="9" width="11" style="12" customWidth="1"/>
  </cols>
  <sheetData>
    <row r="1" spans="1:9" x14ac:dyDescent="0.25">
      <c r="A1" s="31" t="s">
        <v>99</v>
      </c>
      <c r="B1" s="31"/>
      <c r="C1" s="31"/>
      <c r="D1" s="31"/>
      <c r="E1" s="31"/>
      <c r="F1" s="31"/>
      <c r="G1" s="31"/>
      <c r="H1" s="31"/>
    </row>
    <row r="3" spans="1:9" x14ac:dyDescent="0.25">
      <c r="A3" s="28" t="s">
        <v>0</v>
      </c>
      <c r="B3" s="29" t="s">
        <v>93</v>
      </c>
      <c r="C3" s="1" t="s">
        <v>1</v>
      </c>
      <c r="D3" s="30" t="s">
        <v>94</v>
      </c>
      <c r="E3" s="30"/>
      <c r="F3" s="30"/>
      <c r="G3" s="30"/>
      <c r="H3" s="1" t="s">
        <v>2</v>
      </c>
    </row>
    <row r="4" spans="1:9" x14ac:dyDescent="0.25">
      <c r="A4" s="28"/>
      <c r="B4" s="2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9" x14ac:dyDescent="0.25">
      <c r="A5" s="2"/>
      <c r="B5" s="3" t="s">
        <v>9</v>
      </c>
      <c r="C5" s="4">
        <f>SUM(C6:C20)</f>
        <v>10270</v>
      </c>
      <c r="D5" s="4">
        <f t="shared" ref="D5:H5" si="0">SUM(D6:D20)</f>
        <v>131125683.301</v>
      </c>
      <c r="E5" s="4">
        <f t="shared" si="0"/>
        <v>39666782</v>
      </c>
      <c r="F5" s="4">
        <f t="shared" si="0"/>
        <v>33854483</v>
      </c>
      <c r="G5" s="4">
        <f t="shared" si="0"/>
        <v>57296994</v>
      </c>
      <c r="H5" s="4">
        <f t="shared" si="0"/>
        <v>3762981</v>
      </c>
    </row>
    <row r="6" spans="1:9" x14ac:dyDescent="0.25">
      <c r="A6" s="5">
        <v>1</v>
      </c>
      <c r="B6" s="15" t="s">
        <v>10</v>
      </c>
      <c r="C6" s="16">
        <v>413</v>
      </c>
      <c r="D6" s="17">
        <f>SUM(E6:G6)</f>
        <v>8120073</v>
      </c>
      <c r="E6" s="17">
        <v>4731934</v>
      </c>
      <c r="F6" s="17">
        <v>2529431</v>
      </c>
      <c r="G6" s="17">
        <v>858708</v>
      </c>
      <c r="H6" s="17">
        <v>2600</v>
      </c>
    </row>
    <row r="7" spans="1:9" x14ac:dyDescent="0.25">
      <c r="A7" s="5">
        <v>2</v>
      </c>
      <c r="B7" s="15" t="s">
        <v>11</v>
      </c>
      <c r="C7" s="16">
        <v>269</v>
      </c>
      <c r="D7" s="17">
        <f>SUM(E7:G7)+262769</f>
        <v>4228084</v>
      </c>
      <c r="E7" s="17">
        <v>2788508</v>
      </c>
      <c r="F7" s="17">
        <v>1176807</v>
      </c>
      <c r="G7" s="16"/>
      <c r="H7" s="17">
        <v>20993</v>
      </c>
      <c r="I7" s="14"/>
    </row>
    <row r="8" spans="1:9" x14ac:dyDescent="0.25">
      <c r="A8" s="5">
        <v>3</v>
      </c>
      <c r="B8" s="15" t="s">
        <v>12</v>
      </c>
      <c r="C8" s="16">
        <v>2889</v>
      </c>
      <c r="D8" s="17">
        <f t="shared" ref="D8:D20" si="1">SUM(E8:G8)</f>
        <v>43196745</v>
      </c>
      <c r="E8" s="16">
        <v>0</v>
      </c>
      <c r="F8" s="17">
        <v>712372</v>
      </c>
      <c r="G8" s="17">
        <v>42484373</v>
      </c>
      <c r="H8" s="16"/>
    </row>
    <row r="9" spans="1:9" x14ac:dyDescent="0.25">
      <c r="A9" s="5">
        <v>4</v>
      </c>
      <c r="B9" s="15" t="s">
        <v>13</v>
      </c>
      <c r="C9" s="17">
        <f>215+675+1729</f>
        <v>2619</v>
      </c>
      <c r="D9" s="17">
        <f t="shared" si="1"/>
        <v>8135842</v>
      </c>
      <c r="E9" s="17">
        <v>4000976</v>
      </c>
      <c r="F9" s="17">
        <f>3053346+1077541+3979</f>
        <v>4134866</v>
      </c>
      <c r="G9" s="16"/>
      <c r="H9" s="16"/>
    </row>
    <row r="10" spans="1:9" x14ac:dyDescent="0.25">
      <c r="A10" s="5">
        <v>5</v>
      </c>
      <c r="B10" s="15" t="s">
        <v>14</v>
      </c>
      <c r="C10" s="17">
        <v>1141</v>
      </c>
      <c r="D10" s="17">
        <f t="shared" si="1"/>
        <v>27823047</v>
      </c>
      <c r="E10" s="17">
        <v>10612460</v>
      </c>
      <c r="F10" s="17">
        <v>8935619</v>
      </c>
      <c r="G10" s="17">
        <v>8274968</v>
      </c>
      <c r="H10" s="17">
        <v>1297920</v>
      </c>
    </row>
    <row r="11" spans="1:9" x14ac:dyDescent="0.25">
      <c r="A11" s="5">
        <v>6</v>
      </c>
      <c r="B11" s="15" t="s">
        <v>15</v>
      </c>
      <c r="C11" s="16">
        <v>404</v>
      </c>
      <c r="D11" s="17">
        <f t="shared" si="1"/>
        <v>9915915</v>
      </c>
      <c r="E11" s="17">
        <f>340990*15</f>
        <v>5114850</v>
      </c>
      <c r="F11" s="17">
        <f>320071*15</f>
        <v>4801065</v>
      </c>
      <c r="G11" s="17"/>
      <c r="H11" s="17">
        <v>661061</v>
      </c>
    </row>
    <row r="12" spans="1:9" x14ac:dyDescent="0.25">
      <c r="A12" s="5">
        <v>7</v>
      </c>
      <c r="B12" s="15" t="s">
        <v>16</v>
      </c>
      <c r="C12" s="16">
        <v>220</v>
      </c>
      <c r="D12" s="17">
        <v>1144764</v>
      </c>
      <c r="E12" s="17">
        <v>892746</v>
      </c>
      <c r="F12" s="19">
        <v>35909</v>
      </c>
      <c r="G12" s="17">
        <v>171454</v>
      </c>
      <c r="H12" s="17">
        <v>2977</v>
      </c>
    </row>
    <row r="13" spans="1:9" x14ac:dyDescent="0.25">
      <c r="A13" s="5">
        <v>8</v>
      </c>
      <c r="B13" s="15" t="s">
        <v>17</v>
      </c>
      <c r="C13" s="16">
        <v>495</v>
      </c>
      <c r="D13" s="17">
        <f t="shared" si="1"/>
        <v>1655628</v>
      </c>
      <c r="E13" s="17">
        <v>210464</v>
      </c>
      <c r="F13" s="17">
        <v>8967</v>
      </c>
      <c r="G13" s="17">
        <v>1436197</v>
      </c>
      <c r="H13" s="16"/>
    </row>
    <row r="14" spans="1:9" x14ac:dyDescent="0.25">
      <c r="A14" s="5">
        <v>9</v>
      </c>
      <c r="B14" s="15" t="s">
        <v>18</v>
      </c>
      <c r="C14" s="16">
        <v>103</v>
      </c>
      <c r="D14" s="17">
        <f t="shared" si="1"/>
        <v>69543</v>
      </c>
      <c r="E14" s="17">
        <v>45052</v>
      </c>
      <c r="F14" s="17">
        <v>12341</v>
      </c>
      <c r="G14" s="17">
        <v>12150</v>
      </c>
      <c r="H14" s="16"/>
    </row>
    <row r="15" spans="1:9" x14ac:dyDescent="0.25">
      <c r="A15" s="5">
        <v>10</v>
      </c>
      <c r="B15" s="15" t="s">
        <v>19</v>
      </c>
      <c r="C15" s="16">
        <v>126</v>
      </c>
      <c r="D15" s="17">
        <v>279300.30099999998</v>
      </c>
      <c r="E15" s="17"/>
      <c r="F15" s="16"/>
      <c r="G15" s="17">
        <v>279300</v>
      </c>
      <c r="H15" s="17">
        <v>7340</v>
      </c>
    </row>
    <row r="16" spans="1:9" x14ac:dyDescent="0.25">
      <c r="A16" s="5">
        <v>11</v>
      </c>
      <c r="B16" s="15" t="s">
        <v>20</v>
      </c>
      <c r="C16" s="16">
        <v>505</v>
      </c>
      <c r="D16" s="17">
        <f t="shared" si="1"/>
        <v>8381482</v>
      </c>
      <c r="E16" s="17">
        <v>4103167</v>
      </c>
      <c r="F16" s="17">
        <v>3813621</v>
      </c>
      <c r="G16" s="17">
        <v>464694</v>
      </c>
      <c r="H16" s="17">
        <v>558406</v>
      </c>
    </row>
    <row r="17" spans="1:9" x14ac:dyDescent="0.25">
      <c r="A17" s="5">
        <v>12</v>
      </c>
      <c r="B17" s="15" t="s">
        <v>21</v>
      </c>
      <c r="C17" s="16">
        <v>453</v>
      </c>
      <c r="D17" s="17">
        <f t="shared" si="1"/>
        <v>7990950</v>
      </c>
      <c r="E17" s="17">
        <f>257723*15</f>
        <v>3865845</v>
      </c>
      <c r="F17" s="17">
        <f>275007*15</f>
        <v>4125105</v>
      </c>
      <c r="G17" s="16"/>
      <c r="H17" s="17">
        <v>532730</v>
      </c>
    </row>
    <row r="18" spans="1:9" x14ac:dyDescent="0.25">
      <c r="A18" s="5">
        <v>13</v>
      </c>
      <c r="B18" s="15" t="s">
        <v>22</v>
      </c>
      <c r="C18" s="16">
        <v>228</v>
      </c>
      <c r="D18" s="17">
        <f t="shared" si="1"/>
        <v>4056645</v>
      </c>
      <c r="E18" s="17">
        <f>101771*15</f>
        <v>1526565</v>
      </c>
      <c r="F18" s="17">
        <f>131196*15</f>
        <v>1967940</v>
      </c>
      <c r="G18" s="17">
        <f>37476*15</f>
        <v>562140</v>
      </c>
      <c r="H18" s="18">
        <v>270443</v>
      </c>
    </row>
    <row r="19" spans="1:9" x14ac:dyDescent="0.25">
      <c r="A19" s="5">
        <v>14</v>
      </c>
      <c r="B19" s="15" t="s">
        <v>23</v>
      </c>
      <c r="C19" s="16">
        <v>280</v>
      </c>
      <c r="D19" s="17">
        <f t="shared" si="1"/>
        <v>5122725</v>
      </c>
      <c r="E19" s="17">
        <f>117177*15</f>
        <v>1757655</v>
      </c>
      <c r="F19" s="17">
        <f>103334*15</f>
        <v>1550010</v>
      </c>
      <c r="G19" s="17">
        <f>121004*15</f>
        <v>1815060</v>
      </c>
      <c r="H19" s="18">
        <v>341515</v>
      </c>
    </row>
    <row r="20" spans="1:9" x14ac:dyDescent="0.25">
      <c r="A20" s="5">
        <v>15</v>
      </c>
      <c r="B20" s="15" t="s">
        <v>24</v>
      </c>
      <c r="C20" s="16">
        <v>125</v>
      </c>
      <c r="D20" s="17">
        <f t="shared" si="1"/>
        <v>1004940</v>
      </c>
      <c r="E20" s="17">
        <f>1104*15</f>
        <v>16560</v>
      </c>
      <c r="F20" s="17">
        <f>3362*15</f>
        <v>50430</v>
      </c>
      <c r="G20" s="17">
        <f>62530*15</f>
        <v>937950</v>
      </c>
      <c r="H20" s="17">
        <v>66996</v>
      </c>
    </row>
    <row r="21" spans="1:9" x14ac:dyDescent="0.25">
      <c r="A21" s="2"/>
      <c r="B21" s="3" t="s">
        <v>25</v>
      </c>
      <c r="C21" s="4">
        <f>SUM(C22:C42)</f>
        <v>7652</v>
      </c>
      <c r="D21" s="4">
        <f t="shared" ref="D21:H21" si="2">SUM(D22:D42)</f>
        <v>42623798.081999995</v>
      </c>
      <c r="E21" s="4">
        <f t="shared" si="2"/>
        <v>6329788</v>
      </c>
      <c r="F21" s="4">
        <f t="shared" si="2"/>
        <v>23249327.740000002</v>
      </c>
      <c r="G21" s="4">
        <f t="shared" si="2"/>
        <v>12571623.081999999</v>
      </c>
      <c r="H21" s="4">
        <f t="shared" si="2"/>
        <v>829556</v>
      </c>
    </row>
    <row r="22" spans="1:9" x14ac:dyDescent="0.25">
      <c r="A22" s="5">
        <v>1</v>
      </c>
      <c r="B22" s="15" t="s">
        <v>26</v>
      </c>
      <c r="C22" s="16"/>
      <c r="D22" s="16">
        <f>SUM(E22:G22)</f>
        <v>0</v>
      </c>
      <c r="E22" s="16"/>
      <c r="F22" s="16"/>
      <c r="G22" s="16"/>
      <c r="H22" s="16"/>
      <c r="I22" s="14"/>
    </row>
    <row r="23" spans="1:9" x14ac:dyDescent="0.25">
      <c r="A23" s="5">
        <v>2</v>
      </c>
      <c r="B23" s="15" t="s">
        <v>27</v>
      </c>
      <c r="C23" s="16">
        <v>1183</v>
      </c>
      <c r="D23" s="19">
        <f>SUM(E23:G23)+475629</f>
        <v>4286987</v>
      </c>
      <c r="E23" s="17">
        <v>401913</v>
      </c>
      <c r="F23" s="17">
        <v>933832</v>
      </c>
      <c r="G23" s="17">
        <v>2475613</v>
      </c>
      <c r="H23" s="17">
        <v>93196</v>
      </c>
    </row>
    <row r="24" spans="1:9" x14ac:dyDescent="0.25">
      <c r="A24" s="5">
        <v>3</v>
      </c>
      <c r="B24" s="15" t="s">
        <v>28</v>
      </c>
      <c r="C24" s="16">
        <v>314</v>
      </c>
      <c r="D24" s="19">
        <f t="shared" ref="D24:D42" si="3">SUM(E24:G24)</f>
        <v>3466000</v>
      </c>
      <c r="E24" s="17">
        <v>1023000</v>
      </c>
      <c r="F24" s="17">
        <v>1725000</v>
      </c>
      <c r="G24" s="17">
        <v>718000</v>
      </c>
      <c r="H24" s="16"/>
    </row>
    <row r="25" spans="1:9" x14ac:dyDescent="0.25">
      <c r="A25" s="5">
        <v>4</v>
      </c>
      <c r="B25" s="15" t="s">
        <v>29</v>
      </c>
      <c r="C25" s="16">
        <v>50</v>
      </c>
      <c r="D25" s="16">
        <f t="shared" si="3"/>
        <v>70131</v>
      </c>
      <c r="E25" s="16"/>
      <c r="F25" s="16"/>
      <c r="G25" s="17">
        <v>70131</v>
      </c>
      <c r="H25" s="16"/>
    </row>
    <row r="26" spans="1:9" x14ac:dyDescent="0.25">
      <c r="A26" s="5">
        <v>5</v>
      </c>
      <c r="B26" s="15" t="s">
        <v>30</v>
      </c>
      <c r="C26" s="16">
        <v>523</v>
      </c>
      <c r="D26" s="19">
        <v>681114</v>
      </c>
      <c r="E26" s="16">
        <v>0</v>
      </c>
      <c r="F26" s="19">
        <v>681113.74</v>
      </c>
      <c r="G26" s="17"/>
      <c r="H26" s="16"/>
    </row>
    <row r="27" spans="1:9" x14ac:dyDescent="0.25">
      <c r="A27" s="5">
        <v>6</v>
      </c>
      <c r="B27" s="15" t="s">
        <v>31</v>
      </c>
      <c r="C27" s="16">
        <v>127</v>
      </c>
      <c r="D27" s="19">
        <f t="shared" si="3"/>
        <v>120640</v>
      </c>
      <c r="E27" s="19">
        <v>38000</v>
      </c>
      <c r="F27" s="19">
        <v>31000</v>
      </c>
      <c r="G27" s="19">
        <v>51640</v>
      </c>
      <c r="H27" s="19"/>
    </row>
    <row r="28" spans="1:9" x14ac:dyDescent="0.25">
      <c r="A28" s="5">
        <v>7</v>
      </c>
      <c r="B28" s="15" t="s">
        <v>32</v>
      </c>
      <c r="C28" s="16">
        <v>258</v>
      </c>
      <c r="D28" s="19">
        <f t="shared" si="3"/>
        <v>2408118</v>
      </c>
      <c r="E28" s="17">
        <v>86517</v>
      </c>
      <c r="F28" s="17">
        <v>1792865</v>
      </c>
      <c r="G28" s="17">
        <v>528736</v>
      </c>
      <c r="H28" s="16"/>
    </row>
    <row r="29" spans="1:9" x14ac:dyDescent="0.25">
      <c r="A29" s="5">
        <v>8</v>
      </c>
      <c r="B29" s="15" t="s">
        <v>33</v>
      </c>
      <c r="C29" s="17">
        <v>1948</v>
      </c>
      <c r="D29" s="19">
        <f t="shared" si="3"/>
        <v>11416949</v>
      </c>
      <c r="E29" s="17">
        <v>2820195</v>
      </c>
      <c r="F29" s="17">
        <v>5089367</v>
      </c>
      <c r="G29" s="17">
        <v>3507387</v>
      </c>
      <c r="H29" s="17">
        <v>554999</v>
      </c>
    </row>
    <row r="30" spans="1:9" x14ac:dyDescent="0.25">
      <c r="A30" s="5">
        <v>9</v>
      </c>
      <c r="B30" s="15" t="s">
        <v>34</v>
      </c>
      <c r="C30" s="16"/>
      <c r="D30" s="16">
        <f t="shared" si="3"/>
        <v>0</v>
      </c>
      <c r="E30" s="16"/>
      <c r="F30" s="16"/>
      <c r="G30" s="17"/>
      <c r="H30" s="16"/>
    </row>
    <row r="31" spans="1:9" x14ac:dyDescent="0.25">
      <c r="A31" s="5">
        <v>10</v>
      </c>
      <c r="B31" s="15" t="s">
        <v>35</v>
      </c>
      <c r="C31" s="16">
        <v>197</v>
      </c>
      <c r="D31" s="19">
        <f t="shared" si="3"/>
        <v>358375</v>
      </c>
      <c r="E31" s="16">
        <v>5736</v>
      </c>
      <c r="F31" s="16">
        <v>0</v>
      </c>
      <c r="G31" s="17">
        <v>352639</v>
      </c>
      <c r="H31" s="16"/>
    </row>
    <row r="32" spans="1:9" x14ac:dyDescent="0.25">
      <c r="A32" s="5">
        <v>11</v>
      </c>
      <c r="B32" s="15" t="s">
        <v>36</v>
      </c>
      <c r="C32" s="16">
        <v>101</v>
      </c>
      <c r="D32" s="19">
        <f t="shared" si="3"/>
        <v>1656867</v>
      </c>
      <c r="E32" s="17">
        <v>82336</v>
      </c>
      <c r="F32" s="17">
        <v>1492061</v>
      </c>
      <c r="G32" s="17">
        <v>82470</v>
      </c>
      <c r="H32" s="16"/>
    </row>
    <row r="33" spans="1:9" x14ac:dyDescent="0.25">
      <c r="A33" s="5">
        <v>12</v>
      </c>
      <c r="B33" s="15" t="s">
        <v>37</v>
      </c>
      <c r="C33" s="16">
        <v>73</v>
      </c>
      <c r="D33" s="19">
        <f t="shared" si="3"/>
        <v>1950000</v>
      </c>
      <c r="E33" s="17">
        <v>150000</v>
      </c>
      <c r="F33" s="17">
        <v>1800000</v>
      </c>
      <c r="G33" s="17"/>
      <c r="H33" s="16"/>
    </row>
    <row r="34" spans="1:9" x14ac:dyDescent="0.25">
      <c r="A34" s="5">
        <v>13</v>
      </c>
      <c r="B34" s="15" t="s">
        <v>38</v>
      </c>
      <c r="C34" s="16">
        <v>40</v>
      </c>
      <c r="D34" s="19">
        <v>345397</v>
      </c>
      <c r="E34" s="17">
        <v>4500</v>
      </c>
      <c r="F34" s="17">
        <v>340897</v>
      </c>
      <c r="G34" s="19">
        <v>2500</v>
      </c>
      <c r="H34" s="16"/>
    </row>
    <row r="35" spans="1:9" x14ac:dyDescent="0.25">
      <c r="A35" s="5">
        <v>14</v>
      </c>
      <c r="B35" s="15" t="s">
        <v>39</v>
      </c>
      <c r="C35" s="17">
        <v>1314</v>
      </c>
      <c r="D35" s="19">
        <f t="shared" si="3"/>
        <v>11037118</v>
      </c>
      <c r="E35" s="17">
        <v>1525288</v>
      </c>
      <c r="F35" s="17">
        <v>7807828</v>
      </c>
      <c r="G35" s="17">
        <v>1704002</v>
      </c>
      <c r="H35" s="17">
        <v>180914</v>
      </c>
    </row>
    <row r="36" spans="1:9" x14ac:dyDescent="0.25">
      <c r="A36" s="5">
        <v>15</v>
      </c>
      <c r="B36" s="15" t="s">
        <v>40</v>
      </c>
      <c r="C36" s="16">
        <v>447</v>
      </c>
      <c r="D36" s="19">
        <f t="shared" si="3"/>
        <v>1204929</v>
      </c>
      <c r="E36" s="17">
        <v>0</v>
      </c>
      <c r="F36" s="17">
        <v>17228</v>
      </c>
      <c r="G36" s="17">
        <v>1187701</v>
      </c>
      <c r="H36" s="16"/>
    </row>
    <row r="37" spans="1:9" x14ac:dyDescent="0.25">
      <c r="A37" s="5">
        <v>16</v>
      </c>
      <c r="B37" s="15" t="s">
        <v>41</v>
      </c>
      <c r="C37" s="16">
        <v>127</v>
      </c>
      <c r="D37" s="20">
        <f t="shared" si="3"/>
        <v>204836.37</v>
      </c>
      <c r="E37" s="16">
        <v>0</v>
      </c>
      <c r="F37" s="16">
        <v>0</v>
      </c>
      <c r="G37" s="17">
        <v>204836.37</v>
      </c>
      <c r="H37" s="16"/>
    </row>
    <row r="38" spans="1:9" x14ac:dyDescent="0.25">
      <c r="A38" s="5">
        <v>17</v>
      </c>
      <c r="B38" s="15" t="s">
        <v>42</v>
      </c>
      <c r="C38" s="16">
        <v>19</v>
      </c>
      <c r="D38" s="16">
        <f t="shared" si="3"/>
        <v>0</v>
      </c>
      <c r="E38" s="16">
        <v>0</v>
      </c>
      <c r="F38" s="16">
        <v>0</v>
      </c>
      <c r="G38" s="17">
        <v>0</v>
      </c>
      <c r="H38" s="16"/>
    </row>
    <row r="39" spans="1:9" x14ac:dyDescent="0.25">
      <c r="A39" s="5">
        <v>18</v>
      </c>
      <c r="B39" s="15" t="s">
        <v>43</v>
      </c>
      <c r="C39" s="16">
        <v>241</v>
      </c>
      <c r="D39" s="21">
        <v>385963.712</v>
      </c>
      <c r="E39" s="16">
        <v>0</v>
      </c>
      <c r="F39" s="16">
        <v>70</v>
      </c>
      <c r="G39" s="22">
        <v>385963.712</v>
      </c>
      <c r="H39" s="16"/>
      <c r="I39" s="13"/>
    </row>
    <row r="40" spans="1:9" x14ac:dyDescent="0.25">
      <c r="A40" s="5">
        <v>19</v>
      </c>
      <c r="B40" s="15" t="s">
        <v>44</v>
      </c>
      <c r="C40" s="16">
        <v>245</v>
      </c>
      <c r="D40" s="19">
        <f t="shared" si="3"/>
        <v>2088971</v>
      </c>
      <c r="E40" s="17">
        <v>127854</v>
      </c>
      <c r="F40" s="17">
        <v>1474064</v>
      </c>
      <c r="G40" s="17">
        <v>487053</v>
      </c>
      <c r="H40" s="16">
        <v>447</v>
      </c>
    </row>
    <row r="41" spans="1:9" x14ac:dyDescent="0.25">
      <c r="A41" s="5">
        <v>20</v>
      </c>
      <c r="B41" s="15" t="s">
        <v>95</v>
      </c>
      <c r="C41" s="16">
        <v>29</v>
      </c>
      <c r="D41" s="19">
        <f t="shared" si="3"/>
        <v>73796</v>
      </c>
      <c r="E41" s="19">
        <v>56650</v>
      </c>
      <c r="F41" s="19">
        <v>17146</v>
      </c>
      <c r="G41" s="19"/>
      <c r="H41" s="16"/>
    </row>
    <row r="42" spans="1:9" x14ac:dyDescent="0.25">
      <c r="A42" s="5">
        <v>21</v>
      </c>
      <c r="B42" s="15" t="s">
        <v>45</v>
      </c>
      <c r="C42" s="16">
        <v>416</v>
      </c>
      <c r="D42" s="19">
        <f t="shared" si="3"/>
        <v>867606</v>
      </c>
      <c r="E42" s="17">
        <v>7799</v>
      </c>
      <c r="F42" s="17">
        <v>46856</v>
      </c>
      <c r="G42" s="17">
        <v>812951</v>
      </c>
      <c r="H42" s="16"/>
    </row>
    <row r="43" spans="1:9" x14ac:dyDescent="0.25">
      <c r="A43" s="2"/>
      <c r="B43" s="3" t="s">
        <v>46</v>
      </c>
      <c r="C43" s="4">
        <f>C44+C61+C77</f>
        <v>17419</v>
      </c>
      <c r="D43" s="4">
        <f t="shared" ref="D43:H43" si="4">D44+D61+D77</f>
        <v>223735381.26999998</v>
      </c>
      <c r="E43" s="4">
        <f t="shared" si="4"/>
        <v>102450126.15000001</v>
      </c>
      <c r="F43" s="4">
        <f t="shared" si="4"/>
        <v>80273144.890000001</v>
      </c>
      <c r="G43" s="4">
        <f t="shared" si="4"/>
        <v>40708051.230000004</v>
      </c>
      <c r="H43" s="4">
        <f t="shared" si="4"/>
        <v>12404224</v>
      </c>
    </row>
    <row r="44" spans="1:9" x14ac:dyDescent="0.25">
      <c r="A44" s="6"/>
      <c r="B44" s="7" t="s">
        <v>47</v>
      </c>
      <c r="C44" s="8">
        <f>SUM(C45:C60)</f>
        <v>9528</v>
      </c>
      <c r="D44" s="8">
        <f t="shared" ref="D44:H44" si="5">SUM(D45:D60)</f>
        <v>135528587</v>
      </c>
      <c r="E44" s="8">
        <f t="shared" si="5"/>
        <v>62850968</v>
      </c>
      <c r="F44" s="8">
        <f t="shared" si="5"/>
        <v>43679539</v>
      </c>
      <c r="G44" s="8">
        <f t="shared" si="5"/>
        <v>28945814</v>
      </c>
      <c r="H44" s="8">
        <f t="shared" si="5"/>
        <v>7906367</v>
      </c>
    </row>
    <row r="45" spans="1:9" x14ac:dyDescent="0.25">
      <c r="A45" s="5">
        <v>1</v>
      </c>
      <c r="B45" s="15" t="s">
        <v>48</v>
      </c>
      <c r="C45" s="17">
        <v>1199</v>
      </c>
      <c r="D45" s="17">
        <f>SUM(E45:G45)</f>
        <v>9943035</v>
      </c>
      <c r="E45" s="17">
        <v>3552708</v>
      </c>
      <c r="F45" s="17">
        <v>2866921</v>
      </c>
      <c r="G45" s="17">
        <v>3523406</v>
      </c>
      <c r="H45" s="17">
        <v>388998</v>
      </c>
    </row>
    <row r="46" spans="1:9" x14ac:dyDescent="0.25">
      <c r="A46" s="5">
        <v>2</v>
      </c>
      <c r="B46" s="15" t="s">
        <v>49</v>
      </c>
      <c r="C46" s="16">
        <v>371</v>
      </c>
      <c r="D46" s="17">
        <f>SUM(E46:G46)</f>
        <v>4750995</v>
      </c>
      <c r="E46" s="17">
        <f>77743*15</f>
        <v>1166145</v>
      </c>
      <c r="F46" s="17">
        <f>106170*15</f>
        <v>1592550</v>
      </c>
      <c r="G46" s="17">
        <f>124188*15+8632*15</f>
        <v>1992300</v>
      </c>
      <c r="H46" s="17">
        <v>316733</v>
      </c>
    </row>
    <row r="47" spans="1:9" x14ac:dyDescent="0.25">
      <c r="A47" s="5">
        <v>3</v>
      </c>
      <c r="B47" s="15" t="s">
        <v>50</v>
      </c>
      <c r="C47" s="16">
        <v>219</v>
      </c>
      <c r="D47" s="17">
        <f t="shared" ref="D47:D60" si="6">SUM(E47:G47)</f>
        <v>251175</v>
      </c>
      <c r="E47" s="17">
        <v>149485</v>
      </c>
      <c r="F47" s="17">
        <v>0</v>
      </c>
      <c r="G47" s="17">
        <v>101690</v>
      </c>
      <c r="H47" s="16"/>
    </row>
    <row r="48" spans="1:9" x14ac:dyDescent="0.25">
      <c r="A48" s="5">
        <v>4</v>
      </c>
      <c r="B48" s="15" t="s">
        <v>51</v>
      </c>
      <c r="C48" s="17">
        <v>0</v>
      </c>
      <c r="D48" s="17">
        <f t="shared" si="6"/>
        <v>5041650</v>
      </c>
      <c r="E48" s="16"/>
      <c r="F48" s="16"/>
      <c r="G48" s="17">
        <f>336110*15</f>
        <v>5041650</v>
      </c>
      <c r="H48" s="17">
        <v>336110</v>
      </c>
      <c r="I48" s="14"/>
    </row>
    <row r="49" spans="1:9" x14ac:dyDescent="0.25">
      <c r="A49" s="5">
        <v>5</v>
      </c>
      <c r="B49" s="15" t="s">
        <v>52</v>
      </c>
      <c r="C49" s="17">
        <v>4121</v>
      </c>
      <c r="D49" s="17">
        <f t="shared" si="6"/>
        <v>83776290</v>
      </c>
      <c r="E49" s="17">
        <f>3072720*15</f>
        <v>46090800</v>
      </c>
      <c r="F49" s="17">
        <f>2512366*15</f>
        <v>37685490</v>
      </c>
      <c r="G49" s="16"/>
      <c r="H49" s="17">
        <v>5585086</v>
      </c>
    </row>
    <row r="50" spans="1:9" x14ac:dyDescent="0.25">
      <c r="A50" s="5">
        <v>6</v>
      </c>
      <c r="B50" s="15" t="s">
        <v>53</v>
      </c>
      <c r="C50" s="17">
        <v>1282</v>
      </c>
      <c r="D50" s="17">
        <f t="shared" si="6"/>
        <v>8837891</v>
      </c>
      <c r="E50" s="17">
        <v>4229348</v>
      </c>
      <c r="F50" s="17">
        <v>369910</v>
      </c>
      <c r="G50" s="17">
        <v>4238633</v>
      </c>
      <c r="H50" s="17">
        <v>130333</v>
      </c>
    </row>
    <row r="51" spans="1:9" x14ac:dyDescent="0.25">
      <c r="A51" s="5">
        <v>7</v>
      </c>
      <c r="B51" s="15" t="s">
        <v>54</v>
      </c>
      <c r="C51" s="16">
        <v>94</v>
      </c>
      <c r="D51" s="17">
        <f t="shared" si="6"/>
        <v>278479</v>
      </c>
      <c r="E51" s="17">
        <v>278479</v>
      </c>
      <c r="F51" s="16">
        <v>0</v>
      </c>
      <c r="G51" s="17">
        <v>0</v>
      </c>
      <c r="H51" s="16"/>
    </row>
    <row r="52" spans="1:9" x14ac:dyDescent="0.25">
      <c r="A52" s="5">
        <v>8</v>
      </c>
      <c r="B52" s="15" t="s">
        <v>55</v>
      </c>
      <c r="C52" s="16">
        <v>517</v>
      </c>
      <c r="D52" s="17">
        <f t="shared" si="6"/>
        <v>5996002</v>
      </c>
      <c r="E52" s="17">
        <v>1328695</v>
      </c>
      <c r="F52" s="17">
        <v>16357</v>
      </c>
      <c r="G52" s="17">
        <v>4650950</v>
      </c>
      <c r="H52" s="17">
        <v>272849</v>
      </c>
    </row>
    <row r="53" spans="1:9" x14ac:dyDescent="0.25">
      <c r="A53" s="5">
        <v>9</v>
      </c>
      <c r="B53" s="15" t="s">
        <v>56</v>
      </c>
      <c r="C53" s="16">
        <v>714</v>
      </c>
      <c r="D53" s="17">
        <f t="shared" si="6"/>
        <v>8617035</v>
      </c>
      <c r="E53" s="24">
        <f>65907*15</f>
        <v>988605</v>
      </c>
      <c r="F53" s="25"/>
      <c r="G53" s="17">
        <f>508562*15</f>
        <v>7628430</v>
      </c>
      <c r="H53" s="17">
        <v>574469</v>
      </c>
    </row>
    <row r="54" spans="1:9" x14ac:dyDescent="0.25">
      <c r="A54" s="5">
        <v>10</v>
      </c>
      <c r="B54" s="15" t="s">
        <v>96</v>
      </c>
      <c r="C54" s="16">
        <v>80</v>
      </c>
      <c r="D54" s="17">
        <f t="shared" si="6"/>
        <v>264220</v>
      </c>
      <c r="E54" s="17">
        <v>228501</v>
      </c>
      <c r="F54" s="17">
        <v>14630</v>
      </c>
      <c r="G54" s="17">
        <v>21089</v>
      </c>
      <c r="H54" s="16"/>
    </row>
    <row r="55" spans="1:9" x14ac:dyDescent="0.25">
      <c r="A55" s="5">
        <v>11</v>
      </c>
      <c r="B55" s="15" t="s">
        <v>57</v>
      </c>
      <c r="C55" s="16">
        <v>50</v>
      </c>
      <c r="D55" s="17">
        <f t="shared" si="6"/>
        <v>392849</v>
      </c>
      <c r="E55" s="17">
        <v>2192</v>
      </c>
      <c r="F55" s="17">
        <v>13256</v>
      </c>
      <c r="G55" s="17">
        <v>377401</v>
      </c>
      <c r="H55" s="17">
        <v>27799</v>
      </c>
    </row>
    <row r="56" spans="1:9" x14ac:dyDescent="0.25">
      <c r="A56" s="5">
        <v>12</v>
      </c>
      <c r="B56" s="15" t="s">
        <v>58</v>
      </c>
      <c r="C56" s="16">
        <v>48</v>
      </c>
      <c r="D56" s="17">
        <f t="shared" si="6"/>
        <v>413475</v>
      </c>
      <c r="E56" s="17">
        <v>192135</v>
      </c>
      <c r="F56" s="17">
        <f>14756*15</f>
        <v>221340</v>
      </c>
      <c r="G56" s="17"/>
      <c r="H56" s="17">
        <v>27509</v>
      </c>
    </row>
    <row r="57" spans="1:9" x14ac:dyDescent="0.25">
      <c r="A57" s="5">
        <v>13</v>
      </c>
      <c r="B57" s="15" t="s">
        <v>59</v>
      </c>
      <c r="C57" s="16">
        <v>365</v>
      </c>
      <c r="D57" s="17">
        <f t="shared" si="6"/>
        <v>4000000</v>
      </c>
      <c r="E57" s="17">
        <v>4000000</v>
      </c>
      <c r="F57" s="16"/>
      <c r="G57" s="16"/>
      <c r="H57" s="16">
        <v>0</v>
      </c>
    </row>
    <row r="58" spans="1:9" x14ac:dyDescent="0.25">
      <c r="A58" s="5">
        <v>14</v>
      </c>
      <c r="B58" s="15" t="s">
        <v>60</v>
      </c>
      <c r="C58" s="16">
        <v>74</v>
      </c>
      <c r="D58" s="17">
        <v>52266</v>
      </c>
      <c r="E58" s="17"/>
      <c r="F58" s="16"/>
      <c r="G58" s="16"/>
      <c r="H58" s="19">
        <v>52266</v>
      </c>
    </row>
    <row r="59" spans="1:9" x14ac:dyDescent="0.25">
      <c r="A59" s="5">
        <v>15</v>
      </c>
      <c r="B59" s="15" t="s">
        <v>61</v>
      </c>
      <c r="C59" s="16">
        <v>0</v>
      </c>
      <c r="D59" s="17"/>
      <c r="E59" s="16"/>
      <c r="F59" s="16"/>
      <c r="G59" s="16"/>
      <c r="H59" s="16"/>
      <c r="I59" s="14"/>
    </row>
    <row r="60" spans="1:9" x14ac:dyDescent="0.25">
      <c r="A60" s="5">
        <v>16</v>
      </c>
      <c r="B60" s="15" t="s">
        <v>62</v>
      </c>
      <c r="C60" s="16">
        <v>394</v>
      </c>
      <c r="D60" s="17">
        <f t="shared" si="6"/>
        <v>2913225</v>
      </c>
      <c r="E60" s="17">
        <f>42925*15</f>
        <v>643875</v>
      </c>
      <c r="F60" s="17">
        <f>59939*15</f>
        <v>899085</v>
      </c>
      <c r="G60" s="17">
        <f>88436*15+2915*15</f>
        <v>1370265</v>
      </c>
      <c r="H60" s="17">
        <v>194215</v>
      </c>
    </row>
    <row r="61" spans="1:9" x14ac:dyDescent="0.25">
      <c r="A61" s="6"/>
      <c r="B61" s="7" t="s">
        <v>63</v>
      </c>
      <c r="C61" s="8">
        <f>SUM(C62:C76)</f>
        <v>6231</v>
      </c>
      <c r="D61" s="8">
        <f t="shared" ref="D61:H61" si="7">SUM(D62:D76)</f>
        <v>81806696.269999996</v>
      </c>
      <c r="E61" s="8">
        <f t="shared" si="7"/>
        <v>39351356.149999999</v>
      </c>
      <c r="F61" s="8">
        <f t="shared" si="7"/>
        <v>35829598.890000001</v>
      </c>
      <c r="G61" s="8">
        <f t="shared" si="7"/>
        <v>6373948.2300000004</v>
      </c>
      <c r="H61" s="23">
        <f t="shared" si="7"/>
        <v>4410109</v>
      </c>
    </row>
    <row r="62" spans="1:9" x14ac:dyDescent="0.25">
      <c r="A62" s="5">
        <v>1</v>
      </c>
      <c r="B62" s="15" t="s">
        <v>64</v>
      </c>
      <c r="C62" s="16">
        <v>468</v>
      </c>
      <c r="D62" s="19">
        <f>SUM(E62:G62)</f>
        <v>3805165.27</v>
      </c>
      <c r="E62" s="19">
        <v>2274081.15</v>
      </c>
      <c r="F62" s="19">
        <v>1384563.89</v>
      </c>
      <c r="G62" s="19">
        <v>146520.23000000001</v>
      </c>
      <c r="H62" s="16"/>
    </row>
    <row r="63" spans="1:9" x14ac:dyDescent="0.25">
      <c r="A63" s="5">
        <v>2</v>
      </c>
      <c r="B63" s="15" t="s">
        <v>65</v>
      </c>
      <c r="C63" s="16">
        <v>459</v>
      </c>
      <c r="D63" s="17">
        <f t="shared" ref="D63:D76" si="8">SUM(E63:G63)</f>
        <v>6614972</v>
      </c>
      <c r="E63" s="17">
        <v>5563948</v>
      </c>
      <c r="F63" s="16">
        <v>0</v>
      </c>
      <c r="G63" s="17">
        <v>1051024</v>
      </c>
      <c r="H63" s="16"/>
    </row>
    <row r="64" spans="1:9" x14ac:dyDescent="0.25">
      <c r="A64" s="5">
        <v>3</v>
      </c>
      <c r="B64" s="15" t="s">
        <v>66</v>
      </c>
      <c r="C64" s="16">
        <v>133</v>
      </c>
      <c r="D64" s="17">
        <f t="shared" si="8"/>
        <v>3892102</v>
      </c>
      <c r="E64" s="17">
        <v>3692902</v>
      </c>
      <c r="F64" s="17">
        <v>108214</v>
      </c>
      <c r="G64" s="17">
        <v>90986</v>
      </c>
      <c r="H64" s="16"/>
    </row>
    <row r="65" spans="1:8" x14ac:dyDescent="0.25">
      <c r="A65" s="5">
        <v>4</v>
      </c>
      <c r="B65" s="15" t="s">
        <v>67</v>
      </c>
      <c r="C65" s="16">
        <f>394</f>
        <v>394</v>
      </c>
      <c r="D65" s="17">
        <f t="shared" si="8"/>
        <v>31343325</v>
      </c>
      <c r="E65" s="17">
        <f>796974*15</f>
        <v>11954610</v>
      </c>
      <c r="F65" s="17">
        <f>1056244*15</f>
        <v>15843660</v>
      </c>
      <c r="G65" s="17">
        <f>153079*15+83258*15</f>
        <v>3545055</v>
      </c>
      <c r="H65" s="17">
        <v>2089555</v>
      </c>
    </row>
    <row r="66" spans="1:8" x14ac:dyDescent="0.25">
      <c r="A66" s="5">
        <v>5</v>
      </c>
      <c r="B66" s="15" t="s">
        <v>68</v>
      </c>
      <c r="C66" s="16">
        <v>213</v>
      </c>
      <c r="D66" s="17">
        <f t="shared" si="8"/>
        <v>13767345</v>
      </c>
      <c r="E66" s="17">
        <f>314301*15</f>
        <v>4714515</v>
      </c>
      <c r="F66" s="17">
        <f>603522*15</f>
        <v>9052830</v>
      </c>
      <c r="G66" s="17"/>
      <c r="H66" s="17">
        <v>1026840</v>
      </c>
    </row>
    <row r="67" spans="1:8" x14ac:dyDescent="0.25">
      <c r="A67" s="5">
        <v>6</v>
      </c>
      <c r="B67" s="15" t="s">
        <v>69</v>
      </c>
      <c r="C67" s="16">
        <v>302</v>
      </c>
      <c r="D67" s="17">
        <f>SUM(E67:G67)+251793</f>
        <v>11373603</v>
      </c>
      <c r="E67" s="17">
        <f>342294*15</f>
        <v>5134410</v>
      </c>
      <c r="F67" s="17">
        <f>367215*15</f>
        <v>5508225</v>
      </c>
      <c r="G67" s="17">
        <f>201447+277728</f>
        <v>479175</v>
      </c>
      <c r="H67" s="17">
        <v>739725</v>
      </c>
    </row>
    <row r="68" spans="1:8" x14ac:dyDescent="0.25">
      <c r="A68" s="5">
        <v>7</v>
      </c>
      <c r="B68" s="15" t="s">
        <v>70</v>
      </c>
      <c r="C68" s="16">
        <v>325</v>
      </c>
      <c r="D68" s="17">
        <f t="shared" si="8"/>
        <v>8309835</v>
      </c>
      <c r="E68" s="17">
        <f>272017*15</f>
        <v>4080255</v>
      </c>
      <c r="F68" s="17">
        <f>256253*15</f>
        <v>3843795</v>
      </c>
      <c r="G68" s="17">
        <f>439*15+25280*15</f>
        <v>385785</v>
      </c>
      <c r="H68" s="19">
        <v>553989</v>
      </c>
    </row>
    <row r="69" spans="1:8" x14ac:dyDescent="0.25">
      <c r="A69" s="5">
        <v>8</v>
      </c>
      <c r="B69" s="15" t="s">
        <v>71</v>
      </c>
      <c r="C69" s="16">
        <v>42</v>
      </c>
      <c r="D69" s="17">
        <f t="shared" si="8"/>
        <v>1775627</v>
      </c>
      <c r="E69" s="17">
        <v>1764310</v>
      </c>
      <c r="F69" s="17">
        <v>11317</v>
      </c>
      <c r="G69" s="16"/>
      <c r="H69" s="16"/>
    </row>
    <row r="70" spans="1:8" x14ac:dyDescent="0.25">
      <c r="A70" s="5">
        <v>9</v>
      </c>
      <c r="B70" s="15" t="s">
        <v>72</v>
      </c>
      <c r="C70" s="17">
        <v>3128</v>
      </c>
      <c r="D70" s="17">
        <f t="shared" si="8"/>
        <v>292480</v>
      </c>
      <c r="E70" s="16">
        <v>0</v>
      </c>
      <c r="F70" s="16">
        <v>0</v>
      </c>
      <c r="G70" s="17">
        <v>292480</v>
      </c>
      <c r="H70" s="16"/>
    </row>
    <row r="71" spans="1:8" x14ac:dyDescent="0.25">
      <c r="A71" s="5">
        <v>10</v>
      </c>
      <c r="B71" s="15" t="s">
        <v>73</v>
      </c>
      <c r="C71" s="16">
        <v>569</v>
      </c>
      <c r="D71" s="17">
        <f t="shared" si="8"/>
        <v>158263</v>
      </c>
      <c r="E71" s="16">
        <v>0</v>
      </c>
      <c r="F71" s="17">
        <v>0</v>
      </c>
      <c r="G71" s="17">
        <v>158263</v>
      </c>
      <c r="H71" s="16"/>
    </row>
    <row r="72" spans="1:8" x14ac:dyDescent="0.25">
      <c r="A72" s="5">
        <v>11</v>
      </c>
      <c r="B72" s="15" t="s">
        <v>74</v>
      </c>
      <c r="C72" s="16">
        <v>57</v>
      </c>
      <c r="D72" s="17">
        <f t="shared" si="8"/>
        <v>11000</v>
      </c>
      <c r="E72" s="16">
        <v>0</v>
      </c>
      <c r="F72" s="16">
        <v>0</v>
      </c>
      <c r="G72" s="19">
        <v>11000</v>
      </c>
      <c r="H72" s="16"/>
    </row>
    <row r="73" spans="1:8" x14ac:dyDescent="0.25">
      <c r="A73" s="5">
        <v>12</v>
      </c>
      <c r="B73" s="15" t="s">
        <v>75</v>
      </c>
      <c r="C73" s="16">
        <v>0</v>
      </c>
      <c r="D73" s="17">
        <f t="shared" si="8"/>
        <v>0</v>
      </c>
      <c r="E73" s="16"/>
      <c r="F73" s="16"/>
      <c r="G73" s="17"/>
      <c r="H73" s="16"/>
    </row>
    <row r="74" spans="1:8" x14ac:dyDescent="0.25">
      <c r="A74" s="5">
        <v>13</v>
      </c>
      <c r="B74" s="15" t="s">
        <v>76</v>
      </c>
      <c r="C74" s="16">
        <v>96</v>
      </c>
      <c r="D74" s="17">
        <f t="shared" si="8"/>
        <v>11754</v>
      </c>
      <c r="E74" s="17">
        <v>4760</v>
      </c>
      <c r="F74" s="17">
        <v>6994</v>
      </c>
      <c r="G74" s="16">
        <v>0</v>
      </c>
      <c r="H74" s="16"/>
    </row>
    <row r="75" spans="1:8" x14ac:dyDescent="0.25">
      <c r="A75" s="5">
        <v>14</v>
      </c>
      <c r="B75" s="15" t="s">
        <v>77</v>
      </c>
      <c r="C75" s="16">
        <v>37</v>
      </c>
      <c r="D75" s="17">
        <f t="shared" si="8"/>
        <v>381225</v>
      </c>
      <c r="E75" s="17">
        <v>167565</v>
      </c>
      <c r="F75" s="16">
        <v>0</v>
      </c>
      <c r="G75" s="17">
        <v>213660</v>
      </c>
      <c r="H75" s="16"/>
    </row>
    <row r="76" spans="1:8" x14ac:dyDescent="0.25">
      <c r="A76" s="5">
        <v>15</v>
      </c>
      <c r="B76" s="15" t="s">
        <v>78</v>
      </c>
      <c r="C76" s="16">
        <v>8</v>
      </c>
      <c r="D76" s="17">
        <f t="shared" si="8"/>
        <v>70000</v>
      </c>
      <c r="E76" s="16">
        <v>0</v>
      </c>
      <c r="F76" s="17">
        <v>70000</v>
      </c>
      <c r="G76" s="16">
        <v>0</v>
      </c>
      <c r="H76" s="16"/>
    </row>
    <row r="77" spans="1:8" x14ac:dyDescent="0.25">
      <c r="A77" s="6"/>
      <c r="B77" s="7" t="s">
        <v>79</v>
      </c>
      <c r="C77" s="8">
        <f>SUM(C78:C89)</f>
        <v>1660</v>
      </c>
      <c r="D77" s="8">
        <f t="shared" ref="D77:H77" si="9">SUM(D78:D89)</f>
        <v>6400098</v>
      </c>
      <c r="E77" s="8">
        <f t="shared" si="9"/>
        <v>247802</v>
      </c>
      <c r="F77" s="8">
        <f t="shared" si="9"/>
        <v>764007</v>
      </c>
      <c r="G77" s="8">
        <f t="shared" si="9"/>
        <v>5388289</v>
      </c>
      <c r="H77" s="8">
        <f t="shared" si="9"/>
        <v>87748</v>
      </c>
    </row>
    <row r="78" spans="1:8" x14ac:dyDescent="0.25">
      <c r="A78" s="5">
        <v>1</v>
      </c>
      <c r="B78" s="15" t="s">
        <v>80</v>
      </c>
      <c r="C78" s="16">
        <v>93</v>
      </c>
      <c r="D78" s="17">
        <f>SUM(E78:G78)</f>
        <v>606587</v>
      </c>
      <c r="E78" s="17">
        <v>42300</v>
      </c>
      <c r="F78" s="16">
        <v>0</v>
      </c>
      <c r="G78" s="17">
        <v>564287</v>
      </c>
      <c r="H78" s="17"/>
    </row>
    <row r="79" spans="1:8" x14ac:dyDescent="0.25">
      <c r="A79" s="5">
        <v>2</v>
      </c>
      <c r="B79" s="15" t="s">
        <v>81</v>
      </c>
      <c r="C79" s="16">
        <v>10</v>
      </c>
      <c r="D79" s="17">
        <f>SUM(E79:G79)</f>
        <v>355321</v>
      </c>
      <c r="E79" s="16">
        <v>0</v>
      </c>
      <c r="F79" s="16">
        <v>0</v>
      </c>
      <c r="G79" s="17">
        <v>355321</v>
      </c>
      <c r="H79" s="17">
        <v>15999</v>
      </c>
    </row>
    <row r="80" spans="1:8" x14ac:dyDescent="0.25">
      <c r="A80" s="5">
        <v>3</v>
      </c>
      <c r="B80" s="15" t="s">
        <v>82</v>
      </c>
      <c r="C80" s="16">
        <v>43</v>
      </c>
      <c r="D80" s="17">
        <f t="shared" ref="D80:D89" si="10">SUM(E80:G80)</f>
        <v>115481</v>
      </c>
      <c r="E80" s="16">
        <v>0</v>
      </c>
      <c r="F80" s="16">
        <v>0</v>
      </c>
      <c r="G80" s="17">
        <v>115481</v>
      </c>
      <c r="H80" s="16"/>
    </row>
    <row r="81" spans="1:9" x14ac:dyDescent="0.25">
      <c r="A81" s="5">
        <v>4</v>
      </c>
      <c r="B81" s="15" t="s">
        <v>83</v>
      </c>
      <c r="C81" s="16">
        <v>59</v>
      </c>
      <c r="D81" s="17">
        <v>40000</v>
      </c>
      <c r="E81" s="16"/>
      <c r="F81" s="16"/>
      <c r="G81" s="17">
        <v>40000</v>
      </c>
      <c r="H81" s="16"/>
    </row>
    <row r="82" spans="1:9" x14ac:dyDescent="0.25">
      <c r="A82" s="5">
        <v>5</v>
      </c>
      <c r="B82" s="15" t="s">
        <v>84</v>
      </c>
      <c r="C82" s="16">
        <v>315</v>
      </c>
      <c r="D82" s="17">
        <f t="shared" si="10"/>
        <v>197900</v>
      </c>
      <c r="E82" s="17">
        <v>0</v>
      </c>
      <c r="F82" s="16">
        <v>0</v>
      </c>
      <c r="G82" s="17">
        <v>197900</v>
      </c>
      <c r="H82" s="17">
        <v>4472</v>
      </c>
    </row>
    <row r="83" spans="1:9" x14ac:dyDescent="0.25">
      <c r="A83" s="5">
        <v>6</v>
      </c>
      <c r="B83" s="15" t="s">
        <v>85</v>
      </c>
      <c r="C83" s="16"/>
      <c r="D83" s="17">
        <f t="shared" si="10"/>
        <v>0</v>
      </c>
      <c r="E83" s="16"/>
      <c r="F83" s="16"/>
      <c r="G83" s="16"/>
      <c r="H83" s="16"/>
      <c r="I83" s="14"/>
    </row>
    <row r="84" spans="1:9" x14ac:dyDescent="0.25">
      <c r="A84" s="5">
        <v>7</v>
      </c>
      <c r="B84" s="15" t="s">
        <v>86</v>
      </c>
      <c r="C84" s="16">
        <v>446</v>
      </c>
      <c r="D84" s="17">
        <f t="shared" si="10"/>
        <v>1787667</v>
      </c>
      <c r="E84" s="17">
        <v>94086</v>
      </c>
      <c r="F84" s="17">
        <v>15327</v>
      </c>
      <c r="G84" s="17">
        <v>1678254</v>
      </c>
      <c r="H84" s="17">
        <v>17121</v>
      </c>
    </row>
    <row r="85" spans="1:9" x14ac:dyDescent="0.25">
      <c r="A85" s="5">
        <v>8</v>
      </c>
      <c r="B85" s="15" t="s">
        <v>87</v>
      </c>
      <c r="C85" s="16">
        <v>61</v>
      </c>
      <c r="D85" s="17">
        <f t="shared" si="10"/>
        <v>881732</v>
      </c>
      <c r="E85" s="16">
        <v>0</v>
      </c>
      <c r="F85" s="17">
        <v>22579</v>
      </c>
      <c r="G85" s="17">
        <v>859153</v>
      </c>
      <c r="H85" s="17">
        <v>26908</v>
      </c>
    </row>
    <row r="86" spans="1:9" x14ac:dyDescent="0.25">
      <c r="A86" s="5">
        <v>9</v>
      </c>
      <c r="B86" s="15" t="s">
        <v>88</v>
      </c>
      <c r="C86" s="16">
        <v>137</v>
      </c>
      <c r="D86" s="17">
        <f t="shared" si="10"/>
        <v>70504</v>
      </c>
      <c r="E86" s="16">
        <v>0</v>
      </c>
      <c r="F86" s="16">
        <v>0</v>
      </c>
      <c r="G86" s="17">
        <v>70504</v>
      </c>
      <c r="H86" s="16"/>
    </row>
    <row r="87" spans="1:9" x14ac:dyDescent="0.25">
      <c r="A87" s="5">
        <v>10</v>
      </c>
      <c r="B87" s="15" t="s">
        <v>89</v>
      </c>
      <c r="C87" s="16">
        <v>309</v>
      </c>
      <c r="D87" s="17">
        <f t="shared" si="10"/>
        <v>1585704</v>
      </c>
      <c r="E87" s="17">
        <v>79315</v>
      </c>
      <c r="F87" s="17">
        <v>684734</v>
      </c>
      <c r="G87" s="17">
        <v>821655</v>
      </c>
      <c r="H87" s="17">
        <v>19668</v>
      </c>
    </row>
    <row r="88" spans="1:9" x14ac:dyDescent="0.25">
      <c r="A88" s="5">
        <v>11</v>
      </c>
      <c r="B88" s="15" t="s">
        <v>90</v>
      </c>
      <c r="C88" s="16">
        <v>172</v>
      </c>
      <c r="D88" s="17">
        <f t="shared" si="10"/>
        <v>750747</v>
      </c>
      <c r="E88" s="17">
        <v>32101</v>
      </c>
      <c r="F88" s="17">
        <v>41367</v>
      </c>
      <c r="G88" s="19">
        <v>677279</v>
      </c>
      <c r="H88" s="19">
        <v>3580</v>
      </c>
    </row>
    <row r="89" spans="1:9" x14ac:dyDescent="0.25">
      <c r="A89" s="5">
        <v>12</v>
      </c>
      <c r="B89" s="15" t="s">
        <v>91</v>
      </c>
      <c r="C89" s="16">
        <v>15</v>
      </c>
      <c r="D89" s="17">
        <f t="shared" si="10"/>
        <v>8455</v>
      </c>
      <c r="E89" s="16">
        <v>0</v>
      </c>
      <c r="F89" s="16">
        <v>0</v>
      </c>
      <c r="G89" s="17">
        <v>8455</v>
      </c>
      <c r="H89" s="16"/>
    </row>
    <row r="90" spans="1:9" x14ac:dyDescent="0.25">
      <c r="A90" s="9">
        <v>79</v>
      </c>
      <c r="B90" s="10" t="s">
        <v>92</v>
      </c>
      <c r="C90" s="11">
        <f>C5+C21+C43</f>
        <v>35341</v>
      </c>
      <c r="D90" s="11">
        <f t="shared" ref="D90:H90" si="11">D5+D21+D43</f>
        <v>397484862.653</v>
      </c>
      <c r="E90" s="11">
        <f t="shared" si="11"/>
        <v>148446696.15000001</v>
      </c>
      <c r="F90" s="11">
        <f t="shared" si="11"/>
        <v>137376955.63</v>
      </c>
      <c r="G90" s="11">
        <f t="shared" si="11"/>
        <v>110576668.31200001</v>
      </c>
      <c r="H90" s="11">
        <f t="shared" si="11"/>
        <v>16996761</v>
      </c>
    </row>
    <row r="91" spans="1:9" x14ac:dyDescent="0.25">
      <c r="G91" s="26" t="s">
        <v>97</v>
      </c>
      <c r="H91" s="26"/>
    </row>
    <row r="93" spans="1:9" x14ac:dyDescent="0.25">
      <c r="G93" s="27" t="s">
        <v>98</v>
      </c>
      <c r="H93" s="27"/>
    </row>
  </sheetData>
  <mergeCells count="7">
    <mergeCell ref="A1:H1"/>
    <mergeCell ref="E53:F53"/>
    <mergeCell ref="G91:H91"/>
    <mergeCell ref="G93:H93"/>
    <mergeCell ref="A3:A4"/>
    <mergeCell ref="B3:B4"/>
    <mergeCell ref="D3:G3"/>
  </mergeCells>
  <printOptions gridLines="1"/>
  <pageMargins left="0.25" right="0.25" top="0.75" bottom="0.75" header="0.3" footer="0.3"/>
  <pageSetup paperSize="9" orientation="landscape" r:id="rId1"/>
  <ignoredErrors>
    <ignoredError sqref="D82:D88 D45:D60 D40 D35 D29 D6 D8:D16" formulaRange="1"/>
    <ignoredError sqref="D77:D78 D67 D21" formula="1"/>
    <ignoredError sqref="D79 D61 D23 D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LeHoang</cp:lastModifiedBy>
  <cp:lastPrinted>2021-09-21T03:39:51Z</cp:lastPrinted>
  <dcterms:created xsi:type="dcterms:W3CDTF">2021-07-01T14:21:20Z</dcterms:created>
  <dcterms:modified xsi:type="dcterms:W3CDTF">2021-09-29T04:09:35Z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2fba3f58-0ded-477e-bd27-88d4be5fe6f5</vt:lpwstr>
  </property>
</Properties>
</file>